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hidePivotFieldList="1" defaultThemeVersion="124226"/>
  <mc:AlternateContent xmlns:mc="http://schemas.openxmlformats.org/markup-compatibility/2006">
    <mc:Choice Requires="x15">
      <x15ac:absPath xmlns:x15ac="http://schemas.microsoft.com/office/spreadsheetml/2010/11/ac" url="C:\Users\Usuario1\Downloads\"/>
    </mc:Choice>
  </mc:AlternateContent>
  <xr:revisionPtr revIDLastSave="0" documentId="13_ncr:1_{B9E23C3C-5493-4D1B-B9DF-1AA75B208621}" xr6:coauthVersionLast="47" xr6:coauthVersionMax="47" xr10:uidLastSave="{00000000-0000-0000-0000-000000000000}"/>
  <bookViews>
    <workbookView xWindow="-120" yWindow="-120" windowWidth="29040" windowHeight="15840" tabRatio="882" xr2:uid="{00000000-000D-0000-FFFF-FFFF00000000}"/>
  </bookViews>
  <sheets>
    <sheet name="Mapa final" sheetId="1" r:id="rId1"/>
    <sheet name="Matriz Calor Inherente" sheetId="18" state="hidden" r:id="rId2"/>
    <sheet name="Matriz Calor Residual" sheetId="19" state="hidden" r:id="rId3"/>
    <sheet name="Tabla probabilidad" sheetId="12" r:id="rId4"/>
    <sheet name="Tabla Impacto" sheetId="13" r:id="rId5"/>
    <sheet name="Tabla Valoración controles" sheetId="15" r:id="rId6"/>
    <sheet name="Opciones Tratamiento" sheetId="16" state="hidden" r:id="rId7"/>
    <sheet name="Hoja1" sheetId="11" state="hidden"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Print_Area" localSheetId="0">'Mapa final'!$B$2:$AE$121</definedName>
  </definedNames>
  <calcPr calcId="191028"/>
  <pivotCaches>
    <pivotCache cacheId="1" r:id="rId1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87" i="1" l="1"/>
  <c r="R87" i="1"/>
  <c r="U86" i="1"/>
  <c r="R86" i="1"/>
  <c r="U23" i="1" l="1"/>
  <c r="R23" i="1"/>
  <c r="U22" i="1"/>
  <c r="R22" i="1"/>
  <c r="U21" i="1"/>
  <c r="R21" i="1"/>
  <c r="U20" i="1"/>
  <c r="R20" i="1"/>
  <c r="U17" i="1"/>
  <c r="R17" i="1"/>
  <c r="U16" i="1"/>
  <c r="R16" i="1"/>
  <c r="U15" i="1"/>
  <c r="R15" i="1"/>
  <c r="U14" i="1"/>
  <c r="R14" i="1"/>
  <c r="U9" i="1"/>
  <c r="R9" i="1"/>
  <c r="U8" i="1"/>
  <c r="R8" i="1"/>
  <c r="R10" i="1"/>
  <c r="U10" i="1"/>
  <c r="R11" i="1"/>
  <c r="U11" i="1"/>
  <c r="Y11" i="1" l="1"/>
  <c r="AA11" i="1" s="1"/>
  <c r="Y10" i="1"/>
  <c r="Z10" i="1" s="1"/>
  <c r="AC11" i="1"/>
  <c r="AB11" i="1" s="1"/>
  <c r="AC10" i="1"/>
  <c r="AB10" i="1" s="1"/>
  <c r="Z11" i="1" l="1"/>
  <c r="AD11" i="1" s="1"/>
  <c r="AA10" i="1"/>
  <c r="AD10" i="1"/>
  <c r="U79" i="1" l="1"/>
  <c r="R79" i="1"/>
  <c r="L79" i="1"/>
  <c r="U78" i="1"/>
  <c r="R78" i="1"/>
  <c r="AC79" i="1" s="1"/>
  <c r="AB79" i="1" s="1"/>
  <c r="L78" i="1"/>
  <c r="U77" i="1"/>
  <c r="R77" i="1"/>
  <c r="AC78" i="1" s="1"/>
  <c r="AB78" i="1" s="1"/>
  <c r="L77" i="1"/>
  <c r="U76" i="1"/>
  <c r="R76" i="1"/>
  <c r="Y77" i="1" s="1"/>
  <c r="AA77" i="1" s="1"/>
  <c r="L76" i="1"/>
  <c r="U75" i="1"/>
  <c r="R75" i="1"/>
  <c r="L75" i="1"/>
  <c r="U74" i="1"/>
  <c r="R74" i="1"/>
  <c r="Y75" i="1" s="1"/>
  <c r="L74" i="1"/>
  <c r="M74" i="1" s="1"/>
  <c r="O74" i="1" s="1"/>
  <c r="I74" i="1"/>
  <c r="J74" i="1" s="1"/>
  <c r="U73" i="1"/>
  <c r="R73" i="1"/>
  <c r="L73" i="1"/>
  <c r="U72" i="1"/>
  <c r="R72" i="1"/>
  <c r="AC73" i="1" s="1"/>
  <c r="AB73" i="1" s="1"/>
  <c r="L72" i="1"/>
  <c r="U71" i="1"/>
  <c r="R71" i="1"/>
  <c r="Y72" i="1" s="1"/>
  <c r="L71" i="1"/>
  <c r="AC70" i="1"/>
  <c r="AB70" i="1" s="1"/>
  <c r="U70" i="1"/>
  <c r="R70" i="1"/>
  <c r="L70" i="1"/>
  <c r="U69" i="1"/>
  <c r="R69" i="1"/>
  <c r="L69" i="1"/>
  <c r="U68" i="1"/>
  <c r="R68" i="1"/>
  <c r="AC69" i="1" s="1"/>
  <c r="AB69" i="1" s="1"/>
  <c r="L68" i="1"/>
  <c r="M68" i="1" s="1"/>
  <c r="I68" i="1"/>
  <c r="J68" i="1" s="1"/>
  <c r="Y76" i="1" l="1"/>
  <c r="AA76" i="1" s="1"/>
  <c r="Y73" i="1"/>
  <c r="AA73" i="1" s="1"/>
  <c r="AC76" i="1"/>
  <c r="AB76" i="1" s="1"/>
  <c r="AC72" i="1"/>
  <c r="AB72" i="1" s="1"/>
  <c r="AC75" i="1"/>
  <c r="AB75" i="1" s="1"/>
  <c r="AC77" i="1"/>
  <c r="AB77" i="1" s="1"/>
  <c r="Y79" i="1"/>
  <c r="AA79" i="1" s="1"/>
  <c r="Y71" i="1"/>
  <c r="AA71" i="1" s="1"/>
  <c r="O68" i="1"/>
  <c r="N68" i="1"/>
  <c r="AC68" i="1" s="1"/>
  <c r="AB68" i="1" s="1"/>
  <c r="Z71" i="1"/>
  <c r="Z75" i="1"/>
  <c r="AA75" i="1"/>
  <c r="Z72" i="1"/>
  <c r="AD72" i="1" s="1"/>
  <c r="AA72" i="1"/>
  <c r="Z73" i="1"/>
  <c r="AD73" i="1" s="1"/>
  <c r="AC71" i="1"/>
  <c r="AB71" i="1" s="1"/>
  <c r="N74" i="1"/>
  <c r="AC74" i="1" s="1"/>
  <c r="AB74" i="1" s="1"/>
  <c r="Z77" i="1"/>
  <c r="Y78" i="1"/>
  <c r="Y69" i="1"/>
  <c r="Y70" i="1"/>
  <c r="Y68" i="1"/>
  <c r="Y74" i="1"/>
  <c r="AD77" i="1" l="1"/>
  <c r="Z76" i="1"/>
  <c r="AD76" i="1" s="1"/>
  <c r="Z79" i="1"/>
  <c r="AD79" i="1" s="1"/>
  <c r="AD75" i="1"/>
  <c r="Z78" i="1"/>
  <c r="AD78" i="1" s="1"/>
  <c r="AA78" i="1"/>
  <c r="AD71" i="1"/>
  <c r="AA74" i="1"/>
  <c r="Z74" i="1"/>
  <c r="AD74" i="1" s="1"/>
  <c r="AA68" i="1"/>
  <c r="Z68" i="1"/>
  <c r="AD68" i="1" s="1"/>
  <c r="AA70" i="1"/>
  <c r="Z70" i="1"/>
  <c r="AD70" i="1" s="1"/>
  <c r="AA69" i="1"/>
  <c r="Z69" i="1"/>
  <c r="AD69" i="1" s="1"/>
  <c r="U121" i="1" l="1"/>
  <c r="R121" i="1"/>
  <c r="L121" i="1"/>
  <c r="U120" i="1"/>
  <c r="R120" i="1"/>
  <c r="L120" i="1"/>
  <c r="U119" i="1"/>
  <c r="R119" i="1"/>
  <c r="AC120" i="1" s="1"/>
  <c r="AB120" i="1" s="1"/>
  <c r="L119" i="1"/>
  <c r="U118" i="1"/>
  <c r="R118" i="1"/>
  <c r="L118" i="1"/>
  <c r="U117" i="1"/>
  <c r="R117" i="1"/>
  <c r="L117" i="1"/>
  <c r="U116" i="1"/>
  <c r="R116" i="1"/>
  <c r="L116" i="1"/>
  <c r="M116" i="1" s="1"/>
  <c r="N116" i="1" s="1"/>
  <c r="I116" i="1"/>
  <c r="J116" i="1" s="1"/>
  <c r="AC118" i="1" l="1"/>
  <c r="AB118" i="1" s="1"/>
  <c r="AC121" i="1"/>
  <c r="AB121" i="1" s="1"/>
  <c r="Y116" i="1"/>
  <c r="Z116" i="1" s="1"/>
  <c r="AC119" i="1"/>
  <c r="AB119" i="1" s="1"/>
  <c r="Y118" i="1"/>
  <c r="AA118" i="1" s="1"/>
  <c r="Y121" i="1"/>
  <c r="AA121" i="1" s="1"/>
  <c r="O116" i="1"/>
  <c r="AC116" i="1"/>
  <c r="Y119" i="1"/>
  <c r="Y120" i="1"/>
  <c r="Z118" i="1" l="1"/>
  <c r="AD118" i="1" s="1"/>
  <c r="Z121" i="1"/>
  <c r="AD121" i="1" s="1"/>
  <c r="AA116" i="1"/>
  <c r="Y117" i="1" s="1"/>
  <c r="AA117" i="1" s="1"/>
  <c r="Z120" i="1"/>
  <c r="AD120" i="1" s="1"/>
  <c r="AA120" i="1"/>
  <c r="AA119" i="1"/>
  <c r="Z119" i="1"/>
  <c r="AD119" i="1" s="1"/>
  <c r="AC117" i="1"/>
  <c r="AB117" i="1" s="1"/>
  <c r="AB116" i="1"/>
  <c r="AD116" i="1" s="1"/>
  <c r="Z117" i="1" l="1"/>
  <c r="AD117" i="1" s="1"/>
  <c r="U115" i="1"/>
  <c r="R115" i="1"/>
  <c r="L115" i="1"/>
  <c r="U114" i="1"/>
  <c r="R114" i="1"/>
  <c r="L114" i="1"/>
  <c r="U113" i="1"/>
  <c r="R113" i="1"/>
  <c r="L113" i="1"/>
  <c r="U112" i="1"/>
  <c r="R112" i="1"/>
  <c r="L112" i="1"/>
  <c r="U111" i="1"/>
  <c r="R111" i="1"/>
  <c r="L111" i="1"/>
  <c r="U110" i="1"/>
  <c r="R110" i="1"/>
  <c r="L110" i="1"/>
  <c r="M110" i="1" s="1"/>
  <c r="N110" i="1" s="1"/>
  <c r="I110" i="1"/>
  <c r="J110" i="1" s="1"/>
  <c r="AC112" i="1" l="1"/>
  <c r="AB112" i="1" s="1"/>
  <c r="AC114" i="1"/>
  <c r="AB114" i="1" s="1"/>
  <c r="AC115" i="1"/>
  <c r="AB115" i="1" s="1"/>
  <c r="AC113" i="1"/>
  <c r="AB113" i="1" s="1"/>
  <c r="Y112" i="1"/>
  <c r="Y113" i="1"/>
  <c r="Y110" i="1"/>
  <c r="AC110" i="1"/>
  <c r="AB110" i="1" s="1"/>
  <c r="Y114" i="1"/>
  <c r="O110" i="1"/>
  <c r="Y115" i="1"/>
  <c r="AC111" i="1" l="1"/>
  <c r="AB111" i="1" s="1"/>
  <c r="AA112" i="1"/>
  <c r="Z112" i="1"/>
  <c r="AD112" i="1" s="1"/>
  <c r="AA115" i="1"/>
  <c r="Z115" i="1"/>
  <c r="AD115" i="1" s="1"/>
  <c r="AA114" i="1"/>
  <c r="Z114" i="1"/>
  <c r="AD114" i="1" s="1"/>
  <c r="Z110" i="1"/>
  <c r="AD110" i="1" s="1"/>
  <c r="AA110" i="1"/>
  <c r="Y111" i="1" s="1"/>
  <c r="AA113" i="1"/>
  <c r="Z113" i="1"/>
  <c r="AD113" i="1" s="1"/>
  <c r="AA111" i="1" l="1"/>
  <c r="Z111" i="1"/>
  <c r="AD111" i="1" s="1"/>
  <c r="U109" i="1" l="1"/>
  <c r="R109" i="1"/>
  <c r="L109" i="1"/>
  <c r="U108" i="1"/>
  <c r="R108" i="1"/>
  <c r="L108" i="1"/>
  <c r="U107" i="1"/>
  <c r="R107" i="1"/>
  <c r="AC108" i="1" s="1"/>
  <c r="AB108" i="1" s="1"/>
  <c r="L107" i="1"/>
  <c r="U106" i="1"/>
  <c r="R106" i="1"/>
  <c r="L106" i="1"/>
  <c r="U105" i="1"/>
  <c r="R105" i="1"/>
  <c r="L105" i="1"/>
  <c r="U104" i="1"/>
  <c r="R104" i="1"/>
  <c r="L104" i="1"/>
  <c r="M104" i="1" s="1"/>
  <c r="I104" i="1"/>
  <c r="J104" i="1" s="1"/>
  <c r="U103" i="1"/>
  <c r="R103" i="1"/>
  <c r="L103" i="1"/>
  <c r="U102" i="1"/>
  <c r="R102" i="1"/>
  <c r="AC103" i="1" s="1"/>
  <c r="AB103" i="1" s="1"/>
  <c r="L102" i="1"/>
  <c r="U101" i="1"/>
  <c r="R101" i="1"/>
  <c r="L101" i="1"/>
  <c r="U100" i="1"/>
  <c r="R100" i="1"/>
  <c r="L100" i="1"/>
  <c r="U99" i="1"/>
  <c r="R99" i="1"/>
  <c r="L99" i="1"/>
  <c r="U98" i="1"/>
  <c r="R98" i="1"/>
  <c r="L98" i="1"/>
  <c r="M98" i="1" s="1"/>
  <c r="N98" i="1" s="1"/>
  <c r="I98" i="1"/>
  <c r="U97" i="1"/>
  <c r="R97" i="1"/>
  <c r="L97" i="1"/>
  <c r="U96" i="1"/>
  <c r="R96" i="1"/>
  <c r="L96" i="1"/>
  <c r="U95" i="1"/>
  <c r="R95" i="1"/>
  <c r="L95" i="1"/>
  <c r="U94" i="1"/>
  <c r="R94" i="1"/>
  <c r="L94" i="1"/>
  <c r="U93" i="1"/>
  <c r="R93" i="1"/>
  <c r="L93" i="1"/>
  <c r="U92" i="1"/>
  <c r="R92" i="1"/>
  <c r="L92" i="1"/>
  <c r="M92" i="1" s="1"/>
  <c r="N92" i="1" s="1"/>
  <c r="AC92" i="1" s="1"/>
  <c r="AB92" i="1" s="1"/>
  <c r="I92" i="1"/>
  <c r="J92" i="1" s="1"/>
  <c r="Y93" i="1" l="1"/>
  <c r="AA93" i="1" s="1"/>
  <c r="O104" i="1"/>
  <c r="AC96" i="1"/>
  <c r="AB96" i="1" s="1"/>
  <c r="AC106" i="1"/>
  <c r="AB106" i="1" s="1"/>
  <c r="AC109" i="1"/>
  <c r="AB109" i="1" s="1"/>
  <c r="AC97" i="1"/>
  <c r="AB97" i="1" s="1"/>
  <c r="Y102" i="1"/>
  <c r="Z102" i="1" s="1"/>
  <c r="Y92" i="1"/>
  <c r="Z92" i="1" s="1"/>
  <c r="AD92" i="1" s="1"/>
  <c r="AC95" i="1"/>
  <c r="AB95" i="1" s="1"/>
  <c r="AC93" i="1"/>
  <c r="AB93" i="1" s="1"/>
  <c r="Y106" i="1"/>
  <c r="Y103" i="1"/>
  <c r="Y97" i="1"/>
  <c r="Z97" i="1" s="1"/>
  <c r="Y101" i="1"/>
  <c r="AA101" i="1" s="1"/>
  <c r="AC102" i="1"/>
  <c r="AB102" i="1" s="1"/>
  <c r="AC107" i="1"/>
  <c r="AB107" i="1" s="1"/>
  <c r="Y107" i="1"/>
  <c r="Y109" i="1"/>
  <c r="Z109" i="1" s="1"/>
  <c r="O92" i="1"/>
  <c r="O98" i="1"/>
  <c r="AC100" i="1"/>
  <c r="AB100" i="1" s="1"/>
  <c r="Y94" i="1"/>
  <c r="AC101" i="1"/>
  <c r="AB101" i="1" s="1"/>
  <c r="N104" i="1"/>
  <c r="AC104" i="1" s="1"/>
  <c r="Y108" i="1"/>
  <c r="Y96" i="1"/>
  <c r="Y100" i="1"/>
  <c r="AC94" i="1"/>
  <c r="AB94" i="1" s="1"/>
  <c r="Y104" i="1"/>
  <c r="J98" i="1"/>
  <c r="Y98" i="1" s="1"/>
  <c r="AC98" i="1"/>
  <c r="AB98" i="1" s="1"/>
  <c r="Y95" i="1"/>
  <c r="AA92" i="1" l="1"/>
  <c r="Z93" i="1"/>
  <c r="AD93" i="1" s="1"/>
  <c r="AD109" i="1"/>
  <c r="AA109" i="1"/>
  <c r="AA102" i="1"/>
  <c r="AD97" i="1"/>
  <c r="Z101" i="1"/>
  <c r="AD101" i="1" s="1"/>
  <c r="AA97" i="1"/>
  <c r="Z107" i="1"/>
  <c r="AD107" i="1" s="1"/>
  <c r="AA107" i="1"/>
  <c r="AD102" i="1"/>
  <c r="AA103" i="1"/>
  <c r="Z103" i="1"/>
  <c r="AD103" i="1" s="1"/>
  <c r="AA106" i="1"/>
  <c r="Z106" i="1"/>
  <c r="AD106" i="1" s="1"/>
  <c r="AC105" i="1"/>
  <c r="AB105" i="1" s="1"/>
  <c r="AB104" i="1"/>
  <c r="AA98" i="1"/>
  <c r="Y99" i="1" s="1"/>
  <c r="Z98" i="1"/>
  <c r="AD98" i="1" s="1"/>
  <c r="AA96" i="1"/>
  <c r="Z96" i="1"/>
  <c r="AD96" i="1" s="1"/>
  <c r="AC99" i="1"/>
  <c r="AB99" i="1" s="1"/>
  <c r="AA100" i="1"/>
  <c r="Z100" i="1"/>
  <c r="AD100" i="1" s="1"/>
  <c r="AA95" i="1"/>
  <c r="Z95" i="1"/>
  <c r="AD95" i="1" s="1"/>
  <c r="AA108" i="1"/>
  <c r="Z108" i="1"/>
  <c r="AD108" i="1" s="1"/>
  <c r="AA104" i="1"/>
  <c r="Y105" i="1" s="1"/>
  <c r="Z104" i="1"/>
  <c r="Z94" i="1"/>
  <c r="AD94" i="1" s="1"/>
  <c r="AA94" i="1"/>
  <c r="AD104" i="1" l="1"/>
  <c r="Z105" i="1"/>
  <c r="AD105" i="1" s="1"/>
  <c r="AA105" i="1"/>
  <c r="AA99" i="1"/>
  <c r="Z99" i="1"/>
  <c r="AD99" i="1" s="1"/>
  <c r="U91" i="1" l="1"/>
  <c r="R91" i="1"/>
  <c r="L91" i="1"/>
  <c r="U90" i="1"/>
  <c r="R90" i="1"/>
  <c r="L90" i="1"/>
  <c r="U89" i="1"/>
  <c r="R89" i="1"/>
  <c r="AC90" i="1" s="1"/>
  <c r="AB90" i="1" s="1"/>
  <c r="L89" i="1"/>
  <c r="U88" i="1"/>
  <c r="R88" i="1"/>
  <c r="L88" i="1"/>
  <c r="L87" i="1"/>
  <c r="L86" i="1"/>
  <c r="M86" i="1" s="1"/>
  <c r="N86" i="1" s="1"/>
  <c r="AC86" i="1" s="1"/>
  <c r="I86" i="1"/>
  <c r="AB86" i="1" l="1"/>
  <c r="AC87" i="1"/>
  <c r="AB87" i="1" s="1"/>
  <c r="AC91" i="1"/>
  <c r="AB91" i="1" s="1"/>
  <c r="Y88" i="1"/>
  <c r="AA88" i="1" s="1"/>
  <c r="AC89" i="1"/>
  <c r="AB89" i="1" s="1"/>
  <c r="Y89" i="1"/>
  <c r="AA89" i="1" s="1"/>
  <c r="AC88" i="1"/>
  <c r="AB88" i="1" s="1"/>
  <c r="O86" i="1"/>
  <c r="Y90" i="1"/>
  <c r="J86" i="1"/>
  <c r="Y86" i="1" s="1"/>
  <c r="Y91" i="1"/>
  <c r="Z86" i="1" l="1"/>
  <c r="AD86" i="1" s="1"/>
  <c r="AA86" i="1"/>
  <c r="Y87" i="1" s="1"/>
  <c r="Z88" i="1"/>
  <c r="Z89" i="1"/>
  <c r="AD89" i="1" s="1"/>
  <c r="AD88" i="1"/>
  <c r="AA91" i="1"/>
  <c r="Z91" i="1"/>
  <c r="AD91" i="1" s="1"/>
  <c r="AA90" i="1"/>
  <c r="Z90" i="1"/>
  <c r="AD90" i="1" s="1"/>
  <c r="AA87" i="1" l="1"/>
  <c r="Z87" i="1"/>
  <c r="AD87" i="1" s="1"/>
  <c r="U85" i="1"/>
  <c r="R85" i="1"/>
  <c r="L85" i="1"/>
  <c r="U84" i="1"/>
  <c r="R84" i="1"/>
  <c r="L84" i="1"/>
  <c r="U83" i="1"/>
  <c r="R83" i="1"/>
  <c r="L83" i="1"/>
  <c r="U82" i="1"/>
  <c r="R82" i="1"/>
  <c r="L82" i="1"/>
  <c r="U81" i="1"/>
  <c r="R81" i="1"/>
  <c r="L81" i="1"/>
  <c r="U80" i="1"/>
  <c r="R80" i="1"/>
  <c r="L80" i="1"/>
  <c r="M80" i="1" s="1"/>
  <c r="N80" i="1" s="1"/>
  <c r="I80" i="1"/>
  <c r="J80" i="1" s="1"/>
  <c r="AC84" i="1" l="1"/>
  <c r="AB84" i="1" s="1"/>
  <c r="Y80" i="1"/>
  <c r="AA80" i="1" s="1"/>
  <c r="Y81" i="1" s="1"/>
  <c r="AC85" i="1"/>
  <c r="AB85" i="1" s="1"/>
  <c r="AC83" i="1"/>
  <c r="AB83" i="1" s="1"/>
  <c r="Y83" i="1"/>
  <c r="AC80" i="1"/>
  <c r="AB80" i="1" s="1"/>
  <c r="Y84" i="1"/>
  <c r="O80" i="1"/>
  <c r="Y85" i="1"/>
  <c r="Z80" i="1" l="1"/>
  <c r="AD80" i="1" s="1"/>
  <c r="AC81" i="1"/>
  <c r="AB81" i="1" s="1"/>
  <c r="AA83" i="1"/>
  <c r="Z83" i="1"/>
  <c r="AD83" i="1" s="1"/>
  <c r="Z81" i="1"/>
  <c r="AA81" i="1"/>
  <c r="Y82" i="1" s="1"/>
  <c r="AA84" i="1"/>
  <c r="Z84" i="1"/>
  <c r="AD84" i="1" s="1"/>
  <c r="AA85" i="1"/>
  <c r="Z85" i="1"/>
  <c r="AD85" i="1" s="1"/>
  <c r="AD81" i="1" l="1"/>
  <c r="AC82" i="1"/>
  <c r="AB82" i="1" s="1"/>
  <c r="AA82" i="1"/>
  <c r="Z82" i="1"/>
  <c r="AD82" i="1" l="1"/>
  <c r="U67" i="1"/>
  <c r="R67" i="1"/>
  <c r="L67" i="1"/>
  <c r="U66" i="1"/>
  <c r="R66" i="1"/>
  <c r="L66" i="1"/>
  <c r="U65" i="1"/>
  <c r="R65" i="1"/>
  <c r="L65" i="1"/>
  <c r="U64" i="1"/>
  <c r="R64" i="1"/>
  <c r="L64" i="1"/>
  <c r="U63" i="1"/>
  <c r="R63" i="1"/>
  <c r="L63" i="1"/>
  <c r="U62" i="1"/>
  <c r="R62" i="1"/>
  <c r="L62" i="1"/>
  <c r="M62" i="1" s="1"/>
  <c r="I62" i="1"/>
  <c r="J62" i="1" s="1"/>
  <c r="U61" i="1"/>
  <c r="R61" i="1"/>
  <c r="L61" i="1"/>
  <c r="U60" i="1"/>
  <c r="R60" i="1"/>
  <c r="Y61" i="1" s="1"/>
  <c r="AA61" i="1" s="1"/>
  <c r="L60" i="1"/>
  <c r="U59" i="1"/>
  <c r="R59" i="1"/>
  <c r="L59" i="1"/>
  <c r="U58" i="1"/>
  <c r="R58" i="1"/>
  <c r="L58" i="1"/>
  <c r="U57" i="1"/>
  <c r="R57" i="1"/>
  <c r="L57" i="1"/>
  <c r="U56" i="1"/>
  <c r="R56" i="1"/>
  <c r="L56" i="1"/>
  <c r="M56" i="1" s="1"/>
  <c r="N56" i="1" s="1"/>
  <c r="I56" i="1"/>
  <c r="J56" i="1" s="1"/>
  <c r="AC56" i="1" l="1"/>
  <c r="AB56" i="1" s="1"/>
  <c r="AC57" i="1"/>
  <c r="AB57" i="1" s="1"/>
  <c r="AC67" i="1"/>
  <c r="AB67" i="1" s="1"/>
  <c r="Y64" i="1"/>
  <c r="AA64" i="1" s="1"/>
  <c r="Y56" i="1"/>
  <c r="AA56" i="1" s="1"/>
  <c r="Y63" i="1"/>
  <c r="Z63" i="1" s="1"/>
  <c r="Y60" i="1"/>
  <c r="Z60" i="1" s="1"/>
  <c r="Y62" i="1"/>
  <c r="AA62" i="1" s="1"/>
  <c r="AC61" i="1"/>
  <c r="AB61" i="1" s="1"/>
  <c r="Y57" i="1"/>
  <c r="Z57" i="1" s="1"/>
  <c r="AD57" i="1" s="1"/>
  <c r="AC60" i="1"/>
  <c r="AB60" i="1" s="1"/>
  <c r="Y59" i="1"/>
  <c r="Z59" i="1" s="1"/>
  <c r="O62" i="1"/>
  <c r="N62" i="1"/>
  <c r="AC62" i="1" s="1"/>
  <c r="AC58" i="1"/>
  <c r="AB58" i="1" s="1"/>
  <c r="Z61" i="1"/>
  <c r="Y65" i="1"/>
  <c r="AC59" i="1"/>
  <c r="AB59" i="1" s="1"/>
  <c r="Y66" i="1"/>
  <c r="O56" i="1"/>
  <c r="Y67" i="1"/>
  <c r="Y58" i="1"/>
  <c r="AA63" i="1" l="1"/>
  <c r="AD60" i="1"/>
  <c r="AD61" i="1"/>
  <c r="Z64" i="1"/>
  <c r="AA57" i="1"/>
  <c r="Z56" i="1"/>
  <c r="AD56" i="1" s="1"/>
  <c r="AA59" i="1"/>
  <c r="AA60" i="1"/>
  <c r="Z62" i="1"/>
  <c r="AD59" i="1"/>
  <c r="AC63" i="1"/>
  <c r="AB62" i="1"/>
  <c r="AA66" i="1"/>
  <c r="Z66" i="1"/>
  <c r="AA65" i="1"/>
  <c r="Z65" i="1"/>
  <c r="Z58" i="1"/>
  <c r="AD58" i="1" s="1"/>
  <c r="AA58" i="1"/>
  <c r="AA67" i="1"/>
  <c r="Z67" i="1"/>
  <c r="AD67" i="1" s="1"/>
  <c r="AD62" i="1" l="1"/>
  <c r="AB63" i="1"/>
  <c r="AD63" i="1" s="1"/>
  <c r="AC64" i="1"/>
  <c r="AB64" i="1" l="1"/>
  <c r="AD64" i="1" s="1"/>
  <c r="AC65" i="1"/>
  <c r="AB65" i="1" l="1"/>
  <c r="AD65" i="1" s="1"/>
  <c r="AC66" i="1"/>
  <c r="AB66" i="1" s="1"/>
  <c r="AD66" i="1" s="1"/>
  <c r="U55" i="1" l="1"/>
  <c r="R55" i="1"/>
  <c r="L55" i="1"/>
  <c r="U54" i="1"/>
  <c r="R54" i="1"/>
  <c r="L54" i="1"/>
  <c r="U53" i="1"/>
  <c r="R53" i="1"/>
  <c r="L53" i="1"/>
  <c r="U52" i="1"/>
  <c r="R52" i="1"/>
  <c r="L52" i="1"/>
  <c r="U51" i="1"/>
  <c r="R51" i="1"/>
  <c r="L51" i="1"/>
  <c r="U50" i="1"/>
  <c r="R50" i="1"/>
  <c r="L50" i="1"/>
  <c r="M50" i="1" s="1"/>
  <c r="N50" i="1" s="1"/>
  <c r="I50" i="1"/>
  <c r="J50" i="1" s="1"/>
  <c r="U49" i="1"/>
  <c r="R49" i="1"/>
  <c r="L49" i="1"/>
  <c r="U48" i="1"/>
  <c r="R48" i="1"/>
  <c r="L48" i="1"/>
  <c r="U47" i="1"/>
  <c r="R47" i="1"/>
  <c r="L47" i="1"/>
  <c r="U46" i="1"/>
  <c r="R46" i="1"/>
  <c r="L46" i="1"/>
  <c r="U45" i="1"/>
  <c r="R45" i="1"/>
  <c r="L45" i="1"/>
  <c r="U44" i="1"/>
  <c r="R44" i="1"/>
  <c r="L44" i="1"/>
  <c r="M44" i="1" s="1"/>
  <c r="I44" i="1"/>
  <c r="J44" i="1" s="1"/>
  <c r="AC50" i="1" l="1"/>
  <c r="AB50" i="1" s="1"/>
  <c r="AC55" i="1"/>
  <c r="AB55" i="1" s="1"/>
  <c r="Y49" i="1"/>
  <c r="Z49" i="1" s="1"/>
  <c r="Y50" i="1"/>
  <c r="Z50" i="1" s="1"/>
  <c r="AC53" i="1"/>
  <c r="AB53" i="1" s="1"/>
  <c r="AC48" i="1"/>
  <c r="AB48" i="1" s="1"/>
  <c r="AC47" i="1"/>
  <c r="AB47" i="1" s="1"/>
  <c r="Y53" i="1"/>
  <c r="AA53" i="1" s="1"/>
  <c r="AC54" i="1"/>
  <c r="AB54" i="1" s="1"/>
  <c r="Y47" i="1"/>
  <c r="Y48" i="1"/>
  <c r="AA48" i="1" s="1"/>
  <c r="AA50" i="1"/>
  <c r="Y51" i="1" s="1"/>
  <c r="N44" i="1"/>
  <c r="AC44" i="1" s="1"/>
  <c r="O44" i="1"/>
  <c r="AC51" i="1"/>
  <c r="AB51" i="1" s="1"/>
  <c r="Y54" i="1"/>
  <c r="Y44" i="1"/>
  <c r="O50" i="1"/>
  <c r="Y55" i="1"/>
  <c r="AC49" i="1"/>
  <c r="AB49" i="1" s="1"/>
  <c r="AD49" i="1" s="1"/>
  <c r="AC52" i="1"/>
  <c r="AB52" i="1" s="1"/>
  <c r="AD50" i="1" l="1"/>
  <c r="Z53" i="1"/>
  <c r="AD53" i="1" s="1"/>
  <c r="AA49" i="1"/>
  <c r="Z48" i="1"/>
  <c r="AD48" i="1" s="1"/>
  <c r="Z47" i="1"/>
  <c r="AD47" i="1" s="1"/>
  <c r="AA47" i="1"/>
  <c r="AC46" i="1"/>
  <c r="AB46" i="1" s="1"/>
  <c r="AB44" i="1"/>
  <c r="AC45" i="1"/>
  <c r="AB45" i="1" s="1"/>
  <c r="Z51" i="1"/>
  <c r="AD51" i="1" s="1"/>
  <c r="AA51" i="1"/>
  <c r="Y52" i="1" s="1"/>
  <c r="AA44" i="1"/>
  <c r="Y45" i="1" s="1"/>
  <c r="Z44" i="1"/>
  <c r="AA54" i="1"/>
  <c r="Z54" i="1"/>
  <c r="AD54" i="1" s="1"/>
  <c r="AA55" i="1"/>
  <c r="Z55" i="1"/>
  <c r="AD55" i="1" s="1"/>
  <c r="AD44" i="1" l="1"/>
  <c r="AA45" i="1"/>
  <c r="Y46" i="1" s="1"/>
  <c r="Z45" i="1"/>
  <c r="AD45" i="1" s="1"/>
  <c r="Z52" i="1"/>
  <c r="AD52" i="1" s="1"/>
  <c r="AA52" i="1"/>
  <c r="AA46" i="1" l="1"/>
  <c r="Z46" i="1"/>
  <c r="AD46" i="1" s="1"/>
  <c r="U43" i="1" l="1"/>
  <c r="R43" i="1"/>
  <c r="L43" i="1"/>
  <c r="U42" i="1"/>
  <c r="R42" i="1"/>
  <c r="L42" i="1"/>
  <c r="U41" i="1"/>
  <c r="R41" i="1"/>
  <c r="L41" i="1"/>
  <c r="U40" i="1"/>
  <c r="R40" i="1"/>
  <c r="L40" i="1"/>
  <c r="U39" i="1"/>
  <c r="R39" i="1"/>
  <c r="L39" i="1"/>
  <c r="U38" i="1"/>
  <c r="R38" i="1"/>
  <c r="L38" i="1"/>
  <c r="M38" i="1" s="1"/>
  <c r="N38" i="1" s="1"/>
  <c r="I38" i="1"/>
  <c r="J38" i="1" s="1"/>
  <c r="U37" i="1"/>
  <c r="R37" i="1"/>
  <c r="L37" i="1"/>
  <c r="U36" i="1"/>
  <c r="R36" i="1"/>
  <c r="L36" i="1"/>
  <c r="U35" i="1"/>
  <c r="R35" i="1"/>
  <c r="L35" i="1"/>
  <c r="U34" i="1"/>
  <c r="R34" i="1"/>
  <c r="L34" i="1"/>
  <c r="U33" i="1"/>
  <c r="R33" i="1"/>
  <c r="L33" i="1"/>
  <c r="U32" i="1"/>
  <c r="R32" i="1"/>
  <c r="L32" i="1"/>
  <c r="M32" i="1" s="1"/>
  <c r="I32" i="1"/>
  <c r="J32" i="1" s="1"/>
  <c r="AC40" i="1" l="1"/>
  <c r="AB40" i="1" s="1"/>
  <c r="AC37" i="1"/>
  <c r="AB37" i="1" s="1"/>
  <c r="AC38" i="1"/>
  <c r="AB38" i="1" s="1"/>
  <c r="AC42" i="1"/>
  <c r="AB42" i="1" s="1"/>
  <c r="AC43" i="1"/>
  <c r="AB43" i="1" s="1"/>
  <c r="AC36" i="1"/>
  <c r="AB36" i="1" s="1"/>
  <c r="Y34" i="1"/>
  <c r="Z34" i="1" s="1"/>
  <c r="Y39" i="1"/>
  <c r="Z39" i="1" s="1"/>
  <c r="AC41" i="1"/>
  <c r="AB41" i="1" s="1"/>
  <c r="AC34" i="1"/>
  <c r="AB34" i="1" s="1"/>
  <c r="AC35" i="1"/>
  <c r="AB35" i="1" s="1"/>
  <c r="Y37" i="1"/>
  <c r="Z37" i="1" s="1"/>
  <c r="AD37" i="1" s="1"/>
  <c r="Y35" i="1"/>
  <c r="Y36" i="1"/>
  <c r="Z36" i="1" s="1"/>
  <c r="Y38" i="1"/>
  <c r="Z38" i="1" s="1"/>
  <c r="AD38" i="1" s="1"/>
  <c r="Y40" i="1"/>
  <c r="Z40" i="1" s="1"/>
  <c r="AD40" i="1" s="1"/>
  <c r="O38" i="1"/>
  <c r="O32" i="1"/>
  <c r="N32" i="1"/>
  <c r="AC32" i="1" s="1"/>
  <c r="Y32" i="1"/>
  <c r="AC39" i="1"/>
  <c r="AB39" i="1" s="1"/>
  <c r="Y43" i="1"/>
  <c r="AA36" i="1"/>
  <c r="Y42" i="1"/>
  <c r="Y41" i="1"/>
  <c r="AD36" i="1" l="1"/>
  <c r="AD39" i="1"/>
  <c r="AA39" i="1"/>
  <c r="AA34" i="1"/>
  <c r="AA38" i="1"/>
  <c r="AA37" i="1"/>
  <c r="AA40" i="1"/>
  <c r="AD34" i="1"/>
  <c r="AA35" i="1"/>
  <c r="Z35" i="1"/>
  <c r="AD35" i="1" s="1"/>
  <c r="AB32" i="1"/>
  <c r="AC33" i="1"/>
  <c r="AB33" i="1" s="1"/>
  <c r="AA32" i="1"/>
  <c r="Y33" i="1" s="1"/>
  <c r="Z32" i="1"/>
  <c r="Z41" i="1"/>
  <c r="AD41" i="1" s="1"/>
  <c r="AA41" i="1"/>
  <c r="AA43" i="1"/>
  <c r="Z43" i="1"/>
  <c r="AD43" i="1" s="1"/>
  <c r="AA42" i="1"/>
  <c r="Z42" i="1"/>
  <c r="AD42" i="1" s="1"/>
  <c r="AD32" i="1" l="1"/>
  <c r="AA33" i="1"/>
  <c r="Z33" i="1"/>
  <c r="AD33" i="1" s="1"/>
  <c r="U31" i="1" l="1"/>
  <c r="R31" i="1"/>
  <c r="L31" i="1"/>
  <c r="U30" i="1"/>
  <c r="R30" i="1"/>
  <c r="AC31" i="1" s="1"/>
  <c r="AB31" i="1" s="1"/>
  <c r="L30" i="1"/>
  <c r="U29" i="1"/>
  <c r="R29" i="1"/>
  <c r="L29" i="1"/>
  <c r="U28" i="1"/>
  <c r="R28" i="1"/>
  <c r="L28" i="1"/>
  <c r="U27" i="1"/>
  <c r="R27" i="1"/>
  <c r="L27" i="1"/>
  <c r="U26" i="1"/>
  <c r="R26" i="1"/>
  <c r="L26" i="1"/>
  <c r="M26" i="1" s="1"/>
  <c r="AC30" i="1" l="1"/>
  <c r="AB30" i="1" s="1"/>
  <c r="AC28" i="1"/>
  <c r="AB28" i="1" s="1"/>
  <c r="AC29" i="1"/>
  <c r="AB29" i="1" s="1"/>
  <c r="Y28" i="1"/>
  <c r="Z28" i="1" s="1"/>
  <c r="N26" i="1"/>
  <c r="AC26" i="1" s="1"/>
  <c r="AB26" i="1" s="1"/>
  <c r="Y27" i="1"/>
  <c r="Y30" i="1"/>
  <c r="AC27" i="1"/>
  <c r="AB27" i="1" s="1"/>
  <c r="Y31" i="1"/>
  <c r="Y29" i="1"/>
  <c r="AD28" i="1" l="1"/>
  <c r="AA28" i="1"/>
  <c r="AA29" i="1"/>
  <c r="Z29" i="1"/>
  <c r="AD29" i="1" s="1"/>
  <c r="AA27" i="1"/>
  <c r="Z27" i="1"/>
  <c r="AD27" i="1" s="1"/>
  <c r="AA30" i="1"/>
  <c r="Z30" i="1"/>
  <c r="AD30" i="1" s="1"/>
  <c r="AA31" i="1"/>
  <c r="Z31" i="1"/>
  <c r="AD31" i="1" s="1"/>
  <c r="L25" i="1" l="1"/>
  <c r="L24" i="1"/>
  <c r="L23" i="1"/>
  <c r="L22" i="1"/>
  <c r="L21" i="1"/>
  <c r="L20" i="1"/>
  <c r="M20" i="1" s="1"/>
  <c r="I8" i="1"/>
  <c r="B220" i="13" a="1"/>
  <c r="B220" i="13" s="1"/>
  <c r="N20" i="1" l="1"/>
  <c r="AC20" i="1" s="1"/>
  <c r="I14" i="1"/>
  <c r="J14" i="1" s="1"/>
  <c r="Y14" i="1" s="1"/>
  <c r="I20" i="1"/>
  <c r="J20" i="1" s="1"/>
  <c r="Y20" i="1" s="1"/>
  <c r="I26" i="1"/>
  <c r="O26" i="1" s="1"/>
  <c r="J8" i="1"/>
  <c r="Y8" i="1" s="1"/>
  <c r="AA20" i="1" l="1"/>
  <c r="Y21" i="1" s="1"/>
  <c r="Z20" i="1"/>
  <c r="Z14" i="1"/>
  <c r="AA14" i="1"/>
  <c r="Y15" i="1" s="1"/>
  <c r="AA8" i="1"/>
  <c r="Y9" i="1" s="1"/>
  <c r="Z8" i="1"/>
  <c r="AB20" i="1"/>
  <c r="AC21" i="1"/>
  <c r="O20" i="1"/>
  <c r="J26" i="1"/>
  <c r="Y26" i="1" s="1"/>
  <c r="L15" i="1"/>
  <c r="L19" i="1"/>
  <c r="L17" i="1"/>
  <c r="L16" i="1"/>
  <c r="L18" i="1"/>
  <c r="AB21" i="1" l="1"/>
  <c r="AC22" i="1"/>
  <c r="AB22" i="1" s="1"/>
  <c r="AC23" i="1"/>
  <c r="AB23" i="1" s="1"/>
  <c r="Z9" i="1"/>
  <c r="AA9" i="1"/>
  <c r="AA15" i="1"/>
  <c r="Y16" i="1" s="1"/>
  <c r="Z15" i="1"/>
  <c r="AD20" i="1"/>
  <c r="AA21" i="1"/>
  <c r="Y22" i="1" s="1"/>
  <c r="Z21" i="1"/>
  <c r="AD21" i="1" s="1"/>
  <c r="Z26" i="1"/>
  <c r="AD26" i="1" s="1"/>
  <c r="AA26" i="1"/>
  <c r="F220" i="13"/>
  <c r="F210" i="13"/>
  <c r="F211" i="13"/>
  <c r="F212" i="13"/>
  <c r="F213" i="13"/>
  <c r="F214" i="13"/>
  <c r="F215" i="13"/>
  <c r="F216" i="13"/>
  <c r="F217" i="13"/>
  <c r="F218" i="13"/>
  <c r="F219" i="13"/>
  <c r="F209" i="13"/>
  <c r="L13" i="1"/>
  <c r="L12" i="1"/>
  <c r="L9" i="1"/>
  <c r="L10" i="1"/>
  <c r="L11" i="1"/>
  <c r="Z16" i="1" l="1"/>
  <c r="AA16" i="1"/>
  <c r="Y17" i="1" s="1"/>
  <c r="AA22" i="1"/>
  <c r="Y23" i="1" s="1"/>
  <c r="Z22" i="1"/>
  <c r="AD22" i="1" s="1"/>
  <c r="L8" i="1"/>
  <c r="M8" i="1" s="1"/>
  <c r="O8" i="1" s="1"/>
  <c r="AA17" i="1" l="1"/>
  <c r="Z17" i="1"/>
  <c r="AA23" i="1"/>
  <c r="Z23" i="1"/>
  <c r="AD23"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09" i="13"/>
  <c r="U25" i="1" l="1"/>
  <c r="R25" i="1"/>
  <c r="U24" i="1"/>
  <c r="R24" i="1"/>
  <c r="R13" i="1"/>
  <c r="R12" i="1"/>
  <c r="U19" i="1"/>
  <c r="R19" i="1"/>
  <c r="U18" i="1"/>
  <c r="R18" i="1"/>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U12" i="1"/>
  <c r="U13" i="1"/>
  <c r="Y24" i="1" l="1"/>
  <c r="Z24" i="1" s="1"/>
  <c r="AA24" i="1" l="1"/>
  <c r="Y25" i="1" s="1"/>
  <c r="Z25" i="1" s="1"/>
  <c r="Y18" i="1"/>
  <c r="AA18" i="1" l="1"/>
  <c r="Y19" i="1" s="1"/>
  <c r="Z19" i="1" s="1"/>
  <c r="Z18" i="1"/>
  <c r="AA25" i="1"/>
  <c r="AA19" i="1" l="1"/>
  <c r="Y12" i="1" l="1"/>
  <c r="Z12" i="1" s="1"/>
  <c r="AA12" i="1" l="1"/>
  <c r="Y13" i="1" s="1"/>
  <c r="Z13" i="1" s="1"/>
  <c r="AA13" i="1" l="1"/>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K35" i="19" l="1"/>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2" i="1"/>
  <c r="AB12" i="1" s="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13" i="1" l="1"/>
  <c r="AB13" i="1" s="1"/>
  <c r="R40" i="19"/>
  <c r="AD10" i="19"/>
  <c r="X40" i="19"/>
  <c r="AJ10" i="19"/>
  <c r="R50" i="19"/>
  <c r="X10" i="19"/>
  <c r="R30" i="19"/>
  <c r="L10" i="19"/>
  <c r="L50" i="19"/>
  <c r="AJ20" i="19"/>
  <c r="AJ40" i="19"/>
  <c r="AD30" i="19"/>
  <c r="R20" i="19"/>
  <c r="AD50" i="19"/>
  <c r="AJ30" i="19"/>
  <c r="AJ50" i="19"/>
  <c r="X30" i="19"/>
  <c r="AD20" i="19"/>
  <c r="L40" i="19"/>
  <c r="X50" i="19"/>
  <c r="X20" i="19"/>
  <c r="AD40" i="19"/>
  <c r="R10" i="19"/>
  <c r="L30" i="19"/>
  <c r="L20" i="19"/>
  <c r="AC24" i="1"/>
  <c r="AB24" i="1" s="1"/>
  <c r="AC25" i="1"/>
  <c r="AB25" i="1" s="1"/>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AC18" i="1"/>
  <c r="AB18" i="1" s="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D24"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D13" i="1"/>
  <c r="AA6" i="19"/>
  <c r="AG6" i="19"/>
  <c r="AA46" i="19"/>
  <c r="AM26" i="19"/>
  <c r="U16" i="19"/>
  <c r="O36" i="19"/>
  <c r="U26" i="19"/>
  <c r="O46" i="19"/>
  <c r="AA26" i="19"/>
  <c r="AM6" i="19"/>
  <c r="U46" i="19"/>
  <c r="AG26" i="19"/>
  <c r="O16" i="19"/>
  <c r="AG36" i="19"/>
  <c r="O26" i="19"/>
  <c r="AM36" i="19"/>
  <c r="AC19" i="1"/>
  <c r="AB19" i="1" s="1"/>
  <c r="O8" i="19"/>
  <c r="AA48" i="19"/>
  <c r="AM38" i="19"/>
  <c r="U48" i="19"/>
  <c r="AA18" i="19"/>
  <c r="AG18" i="19"/>
  <c r="AG48" i="19"/>
  <c r="AM18" i="19"/>
  <c r="AA28" i="19"/>
  <c r="AG28" i="19"/>
  <c r="AA8" i="19"/>
  <c r="U18" i="19"/>
  <c r="AG38" i="19"/>
  <c r="U38" i="19"/>
  <c r="AM8" i="19"/>
  <c r="AA38" i="19"/>
  <c r="AM48" i="19"/>
  <c r="U28" i="19"/>
  <c r="O38" i="19"/>
  <c r="U8" i="19"/>
  <c r="AG8" i="19"/>
  <c r="AD25"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D12"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D18"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D19" i="1"/>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L14" i="1" l="1"/>
  <c r="M14" i="1" s="1"/>
  <c r="O14" i="1" l="1"/>
  <c r="N14" i="1"/>
  <c r="AC14" i="1" s="1"/>
  <c r="X6" i="18"/>
  <c r="AJ30" i="18"/>
  <c r="R22" i="18"/>
  <c r="L6" i="18"/>
  <c r="R30" i="18"/>
  <c r="X22" i="18"/>
  <c r="X38" i="18"/>
  <c r="AD38" i="18"/>
  <c r="AD22" i="18"/>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L32" i="18"/>
  <c r="X8" i="18"/>
  <c r="X24" i="18"/>
  <c r="AJ8" i="18"/>
  <c r="R40" i="18"/>
  <c r="L40" i="18"/>
  <c r="X16" i="18"/>
  <c r="L24" i="18"/>
  <c r="AJ24" i="18"/>
  <c r="X32" i="18"/>
  <c r="AJ40" i="18"/>
  <c r="R16" i="18"/>
  <c r="AD40" i="18"/>
  <c r="AD32" i="18"/>
  <c r="AD16" i="18"/>
  <c r="J42" i="18"/>
  <c r="P34" i="18"/>
  <c r="AB18" i="18"/>
  <c r="AB42" i="18"/>
  <c r="AH34" i="18"/>
  <c r="P10" i="18"/>
  <c r="V34" i="18"/>
  <c r="P42" i="18"/>
  <c r="V42" i="18"/>
  <c r="AH42" i="18"/>
  <c r="AB26" i="18"/>
  <c r="AH26" i="18"/>
  <c r="V26" i="18"/>
  <c r="AB34" i="18"/>
  <c r="V10" i="18"/>
  <c r="AH18" i="18"/>
  <c r="J34" i="18"/>
  <c r="J10" i="18"/>
  <c r="AB10" i="18"/>
  <c r="J18" i="18"/>
  <c r="P26" i="18"/>
  <c r="J26" i="18"/>
  <c r="AH10" i="18"/>
  <c r="P18" i="18"/>
  <c r="V18" i="18"/>
  <c r="X42" i="18"/>
  <c r="AD34" i="18"/>
  <c r="AD10" i="18"/>
  <c r="AD26" i="18"/>
  <c r="L10" i="18"/>
  <c r="L42" i="18"/>
  <c r="L26" i="18"/>
  <c r="X18" i="18"/>
  <c r="X34" i="18"/>
  <c r="X10" i="18"/>
  <c r="R18" i="18"/>
  <c r="AJ10" i="18"/>
  <c r="AD42" i="18"/>
  <c r="AJ34" i="18"/>
  <c r="R26" i="18"/>
  <c r="L18" i="18"/>
  <c r="AJ26" i="18"/>
  <c r="AD18" i="18"/>
  <c r="R34" i="18"/>
  <c r="L34" i="18"/>
  <c r="AJ42" i="18"/>
  <c r="R10" i="18"/>
  <c r="R42" i="18"/>
  <c r="X26" i="18"/>
  <c r="AJ18" i="18"/>
  <c r="T14" i="18"/>
  <c r="AL38" i="18"/>
  <c r="N14" i="18"/>
  <c r="Z6" i="18"/>
  <c r="T38" i="18"/>
  <c r="T22" i="18"/>
  <c r="AL14" i="18"/>
  <c r="N22" i="18"/>
  <c r="AF22" i="18"/>
  <c r="N6" i="18"/>
  <c r="AF6" i="18"/>
  <c r="AF38" i="18"/>
  <c r="N38" i="18"/>
  <c r="AL30" i="18"/>
  <c r="AL22" i="18"/>
  <c r="T6" i="18"/>
  <c r="AF14" i="18"/>
  <c r="AF30" i="18"/>
  <c r="Z22" i="18"/>
  <c r="T30" i="18"/>
  <c r="Z30" i="18"/>
  <c r="AL6" i="18"/>
  <c r="Z14" i="18"/>
  <c r="Z38" i="18"/>
  <c r="N30" i="18"/>
  <c r="J40" i="18"/>
  <c r="AB40" i="18"/>
  <c r="AH32" i="18"/>
  <c r="AB24" i="18"/>
  <c r="V16" i="18"/>
  <c r="J16" i="18"/>
  <c r="P32" i="18"/>
  <c r="V24" i="18"/>
  <c r="P24" i="18"/>
  <c r="V40" i="18"/>
  <c r="P16" i="18"/>
  <c r="P40" i="18"/>
  <c r="V32" i="18"/>
  <c r="AH16" i="18"/>
  <c r="AB16" i="18"/>
  <c r="V8" i="18"/>
  <c r="AH24" i="18"/>
  <c r="AH8" i="18"/>
  <c r="AH40" i="18"/>
  <c r="J8" i="18"/>
  <c r="AB32" i="18"/>
  <c r="AB8" i="18"/>
  <c r="J24" i="18"/>
  <c r="J32" i="18"/>
  <c r="P8" i="18"/>
  <c r="Z42" i="18"/>
  <c r="T18" i="18"/>
  <c r="AF34" i="18"/>
  <c r="AF42" i="18"/>
  <c r="N42" i="18"/>
  <c r="Z18" i="18"/>
  <c r="AL10" i="18"/>
  <c r="AL26" i="18"/>
  <c r="AF26" i="18"/>
  <c r="Z10" i="18"/>
  <c r="N18" i="18"/>
  <c r="T26" i="18"/>
  <c r="AF10" i="18"/>
  <c r="T34" i="18"/>
  <c r="N26" i="18"/>
  <c r="AL18" i="18"/>
  <c r="N10" i="18"/>
  <c r="AF18" i="18"/>
  <c r="Z26" i="18"/>
  <c r="AL34" i="18"/>
  <c r="Z34" i="18"/>
  <c r="T10" i="18"/>
  <c r="AL42" i="18"/>
  <c r="N34" i="18"/>
  <c r="T42" i="18"/>
  <c r="P14" i="18"/>
  <c r="V22" i="18"/>
  <c r="V14" i="18"/>
  <c r="P22" i="18"/>
  <c r="V38" i="18"/>
  <c r="AH14" i="18"/>
  <c r="AH38" i="18"/>
  <c r="J14" i="18"/>
  <c r="AB22" i="18"/>
  <c r="V30" i="18"/>
  <c r="AB14" i="18"/>
  <c r="AB38" i="18"/>
  <c r="J30" i="18"/>
  <c r="P38" i="18"/>
  <c r="AB6" i="18"/>
  <c r="N8" i="1"/>
  <c r="AC8" i="1" s="1"/>
  <c r="AH30" i="18"/>
  <c r="J38" i="18"/>
  <c r="AH6" i="18"/>
  <c r="V6" i="18"/>
  <c r="AB30" i="18"/>
  <c r="J22" i="18"/>
  <c r="J6" i="18"/>
  <c r="P30" i="18"/>
  <c r="AH22" i="18"/>
  <c r="P6" i="18"/>
  <c r="AH12" i="18"/>
  <c r="J20" i="18"/>
  <c r="J44" i="18"/>
  <c r="AB28" i="18"/>
  <c r="P28" i="18"/>
  <c r="P12" i="18"/>
  <c r="AH20" i="18"/>
  <c r="P44" i="18"/>
  <c r="AB12" i="18"/>
  <c r="P20" i="18"/>
  <c r="J36" i="18"/>
  <c r="P36" i="18"/>
  <c r="AB44" i="18"/>
  <c r="V44" i="18"/>
  <c r="J28" i="18"/>
  <c r="AH36" i="18"/>
  <c r="V12" i="18"/>
  <c r="V28" i="18"/>
  <c r="AH44" i="18"/>
  <c r="AB20" i="18"/>
  <c r="AB36" i="18"/>
  <c r="AH28" i="18"/>
  <c r="V36" i="18"/>
  <c r="V20" i="18"/>
  <c r="J12" i="18"/>
  <c r="AF24" i="18"/>
  <c r="AF32" i="18"/>
  <c r="T40" i="18"/>
  <c r="Z40" i="18"/>
  <c r="AL8" i="18"/>
  <c r="AF8" i="18"/>
  <c r="T8" i="18"/>
  <c r="Z16" i="18"/>
  <c r="T24" i="18"/>
  <c r="AL24" i="18"/>
  <c r="Z32" i="18"/>
  <c r="N32" i="18"/>
  <c r="N16" i="18"/>
  <c r="Z8" i="18"/>
  <c r="AL40" i="18"/>
  <c r="N8" i="18"/>
  <c r="N24" i="18"/>
  <c r="T32" i="18"/>
  <c r="T16" i="18"/>
  <c r="AF40" i="18"/>
  <c r="AF16" i="18"/>
  <c r="AL32" i="18"/>
  <c r="N40" i="18"/>
  <c r="Z24" i="18"/>
  <c r="AL16" i="18"/>
  <c r="AB14" i="1" l="1"/>
  <c r="AC15" i="1"/>
  <c r="AB8" i="1"/>
  <c r="AD8" i="1" s="1"/>
  <c r="AC9" i="1"/>
  <c r="AB9" i="1" s="1"/>
  <c r="P16" i="19"/>
  <c r="P6" i="19"/>
  <c r="AH6" i="19"/>
  <c r="V46" i="19"/>
  <c r="AH46" i="19"/>
  <c r="AB46" i="19"/>
  <c r="J6" i="19"/>
  <c r="P46" i="19"/>
  <c r="AH26" i="19"/>
  <c r="J16" i="19"/>
  <c r="V26" i="19"/>
  <c r="AH36" i="19"/>
  <c r="P26" i="19"/>
  <c r="V16" i="19"/>
  <c r="V36" i="19"/>
  <c r="AH16" i="19"/>
  <c r="V6" i="19"/>
  <c r="AB36" i="19"/>
  <c r="P36" i="19"/>
  <c r="J36" i="19"/>
  <c r="J26" i="19"/>
  <c r="J46" i="19"/>
  <c r="V25" i="19"/>
  <c r="V45" i="19"/>
  <c r="J15" i="19"/>
  <c r="AB45" i="19"/>
  <c r="AH25" i="19"/>
  <c r="AH55" i="19"/>
  <c r="AB15" i="19"/>
  <c r="P15" i="19"/>
  <c r="P45" i="19"/>
  <c r="V15" i="19"/>
  <c r="J35" i="19"/>
  <c r="AH45" i="19"/>
  <c r="J25" i="19"/>
  <c r="AB35" i="19"/>
  <c r="AH15" i="19"/>
  <c r="V35" i="19"/>
  <c r="J55" i="19"/>
  <c r="AB55" i="19"/>
  <c r="AB25" i="19"/>
  <c r="AH35" i="19"/>
  <c r="P55" i="19"/>
  <c r="J45" i="19"/>
  <c r="P25" i="19"/>
  <c r="P35" i="19"/>
  <c r="V55" i="19"/>
  <c r="AB16" i="19" l="1"/>
  <c r="AD9" i="1"/>
  <c r="AI36" i="19"/>
  <c r="K36" i="19"/>
  <c r="W36" i="19"/>
  <c r="K6" i="19"/>
  <c r="K26" i="19"/>
  <c r="K46" i="19"/>
  <c r="Q36" i="19"/>
  <c r="Q46" i="19"/>
  <c r="W46" i="19"/>
  <c r="W16" i="19"/>
  <c r="AC6" i="19"/>
  <c r="Q6" i="19"/>
  <c r="K16" i="19"/>
  <c r="AI16" i="19"/>
  <c r="AC46" i="19"/>
  <c r="AC16" i="19"/>
  <c r="W26" i="19"/>
  <c r="AI26" i="19"/>
  <c r="Q26" i="19"/>
  <c r="AC36" i="19"/>
  <c r="Q16" i="19"/>
  <c r="AC26" i="19"/>
  <c r="AI6" i="19"/>
  <c r="AI46" i="19"/>
  <c r="W6" i="19"/>
  <c r="AB15" i="1"/>
  <c r="AC16" i="1"/>
  <c r="AB6" i="19"/>
  <c r="AB26" i="19"/>
  <c r="AD14" i="1"/>
  <c r="V7" i="19"/>
  <c r="P7" i="19"/>
  <c r="AH37" i="19"/>
  <c r="AH27" i="19"/>
  <c r="AB27" i="19"/>
  <c r="J37" i="19"/>
  <c r="J47" i="19"/>
  <c r="P27" i="19"/>
  <c r="AB47" i="19"/>
  <c r="V27" i="19"/>
  <c r="AB7" i="19"/>
  <c r="J7" i="19"/>
  <c r="AH7" i="19"/>
  <c r="P17" i="19"/>
  <c r="J17" i="19"/>
  <c r="P37" i="19"/>
  <c r="V47" i="19"/>
  <c r="AB17" i="19"/>
  <c r="P47" i="19"/>
  <c r="V17" i="19"/>
  <c r="AH47" i="19"/>
  <c r="AB37" i="19"/>
  <c r="V37" i="19"/>
  <c r="J27" i="19"/>
  <c r="AH17" i="19"/>
  <c r="AB16" i="1" l="1"/>
  <c r="AC17" i="1"/>
  <c r="AB17" i="1" s="1"/>
  <c r="AD15" i="1"/>
  <c r="W37" i="19"/>
  <c r="AC37" i="19"/>
  <c r="Q17" i="19"/>
  <c r="AI7" i="19"/>
  <c r="AI37" i="19"/>
  <c r="W17" i="19"/>
  <c r="AC17" i="19"/>
  <c r="W27" i="19"/>
  <c r="K37" i="19"/>
  <c r="Q47" i="19"/>
  <c r="AC7" i="19"/>
  <c r="AI27" i="19"/>
  <c r="W7" i="19"/>
  <c r="W47" i="19"/>
  <c r="AI17" i="19"/>
  <c r="Q37" i="19"/>
  <c r="K47" i="19"/>
  <c r="AI47" i="19"/>
  <c r="Q7" i="19"/>
  <c r="AC47" i="19"/>
  <c r="Q27" i="19"/>
  <c r="K27" i="19"/>
  <c r="AC27" i="19"/>
  <c r="K17" i="19"/>
  <c r="K7" i="19"/>
  <c r="Y37" i="19" l="1"/>
  <c r="AK7" i="19"/>
  <c r="M7" i="19"/>
  <c r="AE37" i="19"/>
  <c r="AK47" i="19"/>
  <c r="AE17" i="19"/>
  <c r="AK17" i="19"/>
  <c r="Y27" i="19"/>
  <c r="AK37" i="19"/>
  <c r="S27" i="19"/>
  <c r="M47" i="19"/>
  <c r="S37" i="19"/>
  <c r="AE47" i="19"/>
  <c r="AE27" i="19"/>
  <c r="Y17" i="19"/>
  <c r="Y47" i="19"/>
  <c r="AE7" i="19"/>
  <c r="S7" i="19"/>
  <c r="M27" i="19"/>
  <c r="M17" i="19"/>
  <c r="S47" i="19"/>
  <c r="AK27" i="19"/>
  <c r="M37" i="19"/>
  <c r="Y7" i="19"/>
  <c r="S17" i="19"/>
  <c r="X7" i="19"/>
  <c r="X37" i="19"/>
  <c r="X47" i="19"/>
  <c r="R47" i="19"/>
  <c r="AD7" i="19"/>
  <c r="AD47" i="19"/>
  <c r="L7" i="19"/>
  <c r="AD37" i="19"/>
  <c r="AJ27" i="19"/>
  <c r="L17" i="19"/>
  <c r="AD27" i="19"/>
  <c r="R27" i="19"/>
  <c r="R17" i="19"/>
  <c r="AJ7" i="19"/>
  <c r="X27" i="19"/>
  <c r="AJ37" i="19"/>
  <c r="R7" i="19"/>
  <c r="L27" i="19"/>
  <c r="X17" i="19"/>
  <c r="R37" i="19"/>
  <c r="AD17" i="19"/>
  <c r="AJ47" i="19"/>
  <c r="L37" i="19"/>
  <c r="L47" i="19"/>
  <c r="AJ17"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<sst xmlns="http://schemas.openxmlformats.org/spreadsheetml/2006/main" count="717" uniqueCount="314">
  <si>
    <t>Proceso</t>
  </si>
  <si>
    <t>Impacto</t>
  </si>
  <si>
    <t>Descripción del Riesgo</t>
  </si>
  <si>
    <t>Zona de Riesgo Inherente</t>
  </si>
  <si>
    <t>No. Control</t>
  </si>
  <si>
    <t>Descripción del Control</t>
  </si>
  <si>
    <t>Afectación</t>
  </si>
  <si>
    <t>Tratamiento</t>
  </si>
  <si>
    <t>Identificación del riesgo</t>
  </si>
  <si>
    <t>Análisis del riesgo inherente</t>
  </si>
  <si>
    <t>Evaluación del riesgo - Valoración de los controles</t>
  </si>
  <si>
    <t>Evaluación del riesgo - Nivel del riesgo residual</t>
  </si>
  <si>
    <t xml:space="preserve">Referencia </t>
  </si>
  <si>
    <t>Probabilidad Inherente</t>
  </si>
  <si>
    <t>%</t>
  </si>
  <si>
    <t>Criterios de impacto</t>
  </si>
  <si>
    <t>Observación de criterio</t>
  </si>
  <si>
    <t>Impacto 
Inherente</t>
  </si>
  <si>
    <t>Atributos</t>
  </si>
  <si>
    <t>Probabilidad Residual</t>
  </si>
  <si>
    <t>Probabilidad Residual Final</t>
  </si>
  <si>
    <t>Impacto Residual Final</t>
  </si>
  <si>
    <t>Zona de Riesgo Final</t>
  </si>
  <si>
    <t>Tipo</t>
  </si>
  <si>
    <t>Implementación</t>
  </si>
  <si>
    <t>Calificación</t>
  </si>
  <si>
    <t>Documentación</t>
  </si>
  <si>
    <t>Frecuencia</t>
  </si>
  <si>
    <t>Evidencia</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</si>
  <si>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</si>
  <si>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</si>
  <si>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</si>
  <si>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</si>
  <si>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</si>
  <si>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</si>
  <si>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</si>
  <si>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</si>
  <si>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</si>
  <si>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</si>
  <si>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</si>
  <si>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</si>
  <si>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</si>
  <si>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</si>
  <si>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</si>
  <si>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</si>
  <si>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</si>
  <si>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</si>
  <si>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</si>
  <si>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La actividad que conlleva el riesgo se ejecuta de 24 a 500 veces por año</t>
  </si>
  <si>
    <t>Tabla Criterios para definir el nivel de impacto</t>
  </si>
  <si>
    <t>Pérdida Reputacional</t>
  </si>
  <si>
    <t>El riesgo afecta la imagen de alguna área de la organización</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</si>
  <si>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</si>
  <si>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</si>
  <si>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</si>
  <si>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</si>
  <si>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</si>
  <si>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</si>
  <si>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</si>
  <si>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</si>
  <si>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</si>
  <si>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</si>
  <si>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</si>
  <si>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</si>
  <si>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</si>
  <si>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</si>
  <si>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</si>
  <si>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</si>
  <si>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</si>
  <si>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</si>
  <si>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</si>
  <si>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</si>
  <si>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</si>
  <si>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</si>
  <si>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</si>
  <si>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</si>
  <si>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</si>
  <si>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</si>
  <si>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</si>
  <si>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</si>
  <si>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</si>
  <si>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</si>
  <si>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</si>
  <si>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</si>
  <si>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</si>
  <si>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</si>
  <si>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</si>
  <si>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</si>
  <si>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Preventivo</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</si>
  <si>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</si>
  <si>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</si>
  <si>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</si>
  <si>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</si>
  <si>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</si>
  <si>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</si>
  <si>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</si>
  <si>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</si>
  <si>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</si>
  <si>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r>
      <rPr>
        <b/>
        <sz val="12"/>
        <color theme="9" tint="-0.249977111117893"/>
        <rFont val="Arial"/>
        <family val="2"/>
      </rPr>
      <t>*</t>
    </r>
    <r>
      <rPr>
        <b/>
        <sz val="12"/>
        <rFont val="Arial"/>
        <family val="2"/>
      </rPr>
      <t>Atributos de</t>
    </r>
    <r>
      <rPr>
        <b/>
        <sz val="12"/>
        <color theme="9" tint="-0.249977111117893"/>
        <rFont val="Arial"/>
        <family val="2"/>
      </rPr>
      <t xml:space="preserve"> </t>
    </r>
    <r>
      <rPr>
        <b/>
        <sz val="12"/>
        <color rgb="FF000000"/>
        <rFont val="Arial"/>
        <family val="2"/>
      </rPr>
      <t>Formalización</t>
    </r>
  </si>
  <si>
    <t>Documentado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</si>
  <si>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</si>
  <si>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</si>
  <si>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</si>
  <si>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</si>
  <si>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Continua</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</si>
  <si>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</si>
  <si>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</si>
  <si>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</si>
  <si>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</si>
  <si>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</si>
  <si>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</si>
  <si>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</si>
  <si>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rFont val="Arial"/>
        <family val="2"/>
      </rPr>
      <t>*Nota 1:</t>
    </r>
    <r>
      <rPr>
        <sz val="12"/>
        <rFont val="Arial"/>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</si>
  <si>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</si>
  <si>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</si>
  <si>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</si>
  <si>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</si>
  <si>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</si>
  <si>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Económico y Reputacional</t>
  </si>
  <si>
    <t>Reducir (mitigar)</t>
  </si>
  <si>
    <t>Plan de accion (solo para la opción reducir)</t>
  </si>
  <si>
    <t>Finalizado</t>
  </si>
  <si>
    <t>En curso</t>
  </si>
  <si>
    <t>Daños Activos Fisicos</t>
  </si>
  <si>
    <t>Ejecucion y Administracion de procesos</t>
  </si>
  <si>
    <t>Fallas Tecnologicas</t>
  </si>
  <si>
    <t>Fraude Externo</t>
  </si>
  <si>
    <t>Fraude Interno</t>
  </si>
  <si>
    <t>Relaciones Laborales</t>
  </si>
  <si>
    <t>Usuarios, productos y practicas , organizacionales</t>
  </si>
  <si>
    <t>Procesos</t>
  </si>
  <si>
    <t>Direccionamiento Estratégico</t>
  </si>
  <si>
    <t>Desarrollo Organizacional y Sostenibilidad</t>
  </si>
  <si>
    <t>Gestión de Comunicaciones y Atención al Usuario</t>
  </si>
  <si>
    <t>Gestión de Talento Humano</t>
  </si>
  <si>
    <t>Gestión de Tecnologías de la Información y Comunicaciones</t>
  </si>
  <si>
    <t>Planificación de la Operación</t>
  </si>
  <si>
    <t>Operación y Supervisión del Transporte</t>
  </si>
  <si>
    <t>Gestión de Mantenimiento de la Operación</t>
  </si>
  <si>
    <t>Gestión Financiera</t>
  </si>
  <si>
    <t>Registro Sustancial</t>
  </si>
  <si>
    <t>Gestión Jurídica</t>
  </si>
  <si>
    <t>Registro Material</t>
  </si>
  <si>
    <t>Gestión Contractual</t>
  </si>
  <si>
    <t>Sin registro</t>
  </si>
  <si>
    <t>Gestión Documental</t>
  </si>
  <si>
    <t>Gestión Administrativa e Infraestructura</t>
  </si>
  <si>
    <t>Reducir</t>
  </si>
  <si>
    <t>Gestión de Evaluación y Control</t>
  </si>
  <si>
    <t>Clase</t>
  </si>
  <si>
    <t xml:space="preserve">Causa </t>
  </si>
  <si>
    <t>Efecto</t>
  </si>
  <si>
    <t xml:space="preserve">Criterios para definir el nivel de probabilidad </t>
  </si>
  <si>
    <t>No se ha presentado en los últimos 5 años</t>
  </si>
  <si>
    <t>Al menos 1 vez en los últimos 5 años</t>
  </si>
  <si>
    <t>Al menos 1 vez en los últimos 2 años</t>
  </si>
  <si>
    <t>Al menos 1 vez en el último año</t>
  </si>
  <si>
    <t>Más de 1 vez al año</t>
  </si>
  <si>
    <t>Rara vez</t>
  </si>
  <si>
    <t>Improbable</t>
  </si>
  <si>
    <t>Posible</t>
  </si>
  <si>
    <t>Probable</t>
  </si>
  <si>
    <t>Casi seguro</t>
  </si>
  <si>
    <t xml:space="preserve">Responder afirmativamente de UNA a CINCO preguntas </t>
  </si>
  <si>
    <t>Responder afirmativamente de SEIS a ONCE</t>
  </si>
  <si>
    <t xml:space="preserve">Responder afirmativamente de DOCE a DIECINUEVE </t>
  </si>
  <si>
    <t>Criterios para definir probabilidad</t>
  </si>
  <si>
    <t>Criterios para calificar el impacto</t>
  </si>
  <si>
    <t>Criterios  probabilidad</t>
  </si>
  <si>
    <t>No</t>
  </si>
  <si>
    <t>PREGUNTA: SI EL RIESGO DE CORRUPCION SE MATERIALIZA PODRÍA…</t>
  </si>
  <si>
    <t>RESPUESTA</t>
  </si>
  <si>
    <t xml:space="preserve">SI </t>
  </si>
  <si>
    <t>NO</t>
  </si>
  <si>
    <t>¿Afectar al grupo de funcionarios del proceso?</t>
  </si>
  <si>
    <t>¿Afectar el cumplimiento de metas y objetivos de la dependencia?</t>
  </si>
  <si>
    <t>¿Afectar el cumplimiento de misión de la entidad?</t>
  </si>
  <si>
    <t>¿Afectar el cumplimiento de la misión del sector del que pertenece la entidad?</t>
  </si>
  <si>
    <t>¿Generar pérdida de confianza de la entidad, afectando su reputación?</t>
  </si>
  <si>
    <t>¿Generar pérdida de recursos económicos?</t>
  </si>
  <si>
    <t>¿Afectar la generación de los productos o la prestación de los servicios?</t>
  </si>
  <si>
    <t>¿Dar lugar al detrimento de calidad de vida de la comunidad por pérdida del bien, servicios o recursos públicos?</t>
  </si>
  <si>
    <t>¿Generar pérdida de la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</si>
  <si>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</si>
  <si>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</si>
  <si>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</si>
  <si>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</si>
  <si>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</si>
  <si>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</si>
  <si>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pérdidas de vidas humanas?</t>
  </si>
  <si>
    <t>¿Afectar imagen regional?</t>
  </si>
  <si>
    <t>¿Afectar la imagen nacional?</t>
  </si>
  <si>
    <t>¿Generar daño ambiental?</t>
  </si>
  <si>
    <r>
      <t xml:space="preserve">Responder afirmativamente de </t>
    </r>
    <r>
      <rPr>
        <b/>
        <sz val="18"/>
        <color theme="1"/>
        <rFont val="Arial"/>
        <family val="2"/>
      </rPr>
      <t>UNA a CINCO</t>
    </r>
    <r>
      <rPr>
        <sz val="18"/>
        <color theme="1"/>
        <rFont val="Arial"/>
        <family val="2"/>
      </rPr>
      <t xml:space="preserve"> preguntas genera un </t>
    </r>
    <r>
      <rPr>
        <b/>
        <sz val="18"/>
        <color theme="1"/>
        <rFont val="Arial"/>
        <family val="2"/>
      </rPr>
      <t>impacto moderado.</t>
    </r>
  </si>
  <si>
    <r>
      <t xml:space="preserve">Responder afirmativamente de </t>
    </r>
    <r>
      <rPr>
        <b/>
        <sz val="18"/>
        <color theme="1"/>
        <rFont val="Arial"/>
        <family val="2"/>
      </rPr>
      <t>SEIS a ONCE</t>
    </r>
    <r>
      <rPr>
        <sz val="18"/>
        <color theme="1"/>
        <rFont val="Arial"/>
        <family val="2"/>
      </rPr>
      <t xml:space="preserve"> preguntas generan un </t>
    </r>
    <r>
      <rPr>
        <b/>
        <sz val="18"/>
        <color theme="1"/>
        <rFont val="Arial"/>
        <family val="2"/>
      </rPr>
      <t>impacto mayor.</t>
    </r>
  </si>
  <si>
    <r>
      <t xml:space="preserve">Responder afirmativamente de </t>
    </r>
    <r>
      <rPr>
        <b/>
        <sz val="18"/>
        <color theme="1"/>
        <rFont val="Arial"/>
        <family val="2"/>
      </rPr>
      <t>DOCE a DIECINUEVE</t>
    </r>
    <r>
      <rPr>
        <sz val="18"/>
        <color theme="1"/>
        <rFont val="Arial"/>
        <family val="2"/>
      </rPr>
      <t xml:space="preserve"> preguntas genera </t>
    </r>
    <r>
      <rPr>
        <b/>
        <sz val="18"/>
        <color theme="1"/>
        <rFont val="Arial"/>
        <family val="2"/>
      </rPr>
      <t>un impacto catastrófico.</t>
    </r>
  </si>
  <si>
    <r>
      <t>Importante:</t>
    </r>
    <r>
      <rPr>
        <sz val="18"/>
        <color theme="1"/>
        <rFont val="Arial"/>
        <family val="2"/>
      </rPr>
      <t xml:space="preserve"> Si la respuesta a la pregunta 16 es afirmativa, el riesgo se considera catastrófico. Por cada riesgo de corrupción identificado, se debe diligenciar una tabla de estas.</t>
    </r>
  </si>
  <si>
    <r>
      <t>MODERADO:</t>
    </r>
    <r>
      <rPr>
        <sz val="18"/>
        <color theme="1"/>
        <rFont val="Arial"/>
        <family val="2"/>
      </rPr>
      <t xml:space="preserve"> Genera medianas consecuencias sobre la entidad.</t>
    </r>
  </si>
  <si>
    <r>
      <t xml:space="preserve">MAYOR: </t>
    </r>
    <r>
      <rPr>
        <sz val="18"/>
        <color theme="1"/>
        <rFont val="Arial"/>
        <family val="2"/>
      </rPr>
      <t>Genera altas consecuencias sobre la entidad.</t>
    </r>
  </si>
  <si>
    <r>
      <t>CATASTRÓFICO:</t>
    </r>
    <r>
      <rPr>
        <sz val="18"/>
        <color theme="1"/>
        <rFont val="Arial"/>
        <family val="2"/>
      </rPr>
      <t xml:space="preserve"> Genera consecuencias desastrosas para la entidad.</t>
    </r>
  </si>
  <si>
    <t>Posibilidad de afectación reputacional por la indebida adjudicación de los contratos favoreciendo a terceros que no cumplen con lineamientos establecidos en el manual de contratación de la entidad y la Ley 80 de 1993.</t>
  </si>
  <si>
    <t>Riesgo de Corrupción</t>
  </si>
  <si>
    <t>Omitir condiciones o requisitos jurídicos establecidos
Interés indebido en la celebración de contratos
Ausencia de cultura de autocontrol y autogestión
Favorecimiento de intereses particulares en el cumplimiento de las metas
Debilidades en la supervisión y/o interventoría
Respuestas inadecuadas, insuficientes y/o inoportunas a los requerimientos realizados por grupos de interés y partes interesadas
Incumplimiento de las obligaciones por parte del contratista
Utilización por terceros de la imagen institucional para beneficio de terceros
Circunstancias que generan conflicto de intereses</t>
  </si>
  <si>
    <t>Intervención por parte de un ente de control u otro ente regulador
Pérdida de recursos/activos - Detrimento Patrimonial
Afectación de la cobertura y/o calidad de la prestación de los servicios
Tutelas
Demandas
Afectación de la Imagen Institucional
Afectación de la ejecución presupuestal
Degradación en la prestación de los servicios de la Entidad
Investigaciones penales, fiscales o disciplinarias
Pago de indemnizaciones a terceros por acciones legales
Pago de sanciones económicas por incumplimiento de la normatividad aplicable
Requerimientos o sanciones por parte de un Ente de control</t>
  </si>
  <si>
    <t>Debido a la falta de seguimiento y revisión durante el desarrollo de la fase precontractual, en el que se deben tener en cuenta la elaboración del análisis del sector, los estudios previos, el anexo técnico, así como el control de legalidad de los documentos del posible oferente o contratista para verificar su cumplimiento en experiencia e idoneidad.
Falta de control y seguimiento a la elaboración de los pliegos por parte de quienes tienen la función de realizarlo
Deficiencias en la elaboración de estudio de mercado, estudio de factibilidad manipulados por personal interesado en el futuro proceso de contratación
Complicidad de colaboradores de la ODT o proveedores para cometer actividades de fraude o corrupción
Falta de ética profesional
Adulteración o cambio de documentos presentados por terceros con complicidad interna
Falta de controles durante el desarrollo de la fase precontractual</t>
  </si>
  <si>
    <t>Intervención por parte de un ente de control u otro ente regulador
Afectación en el nivel de satisfacción de usuarios internos y/o externos
Demandas
Afectación de la Imagen Institucional
Afectación de la ejecución presupuestal
Investigaciones penales, fiscales, administrativas o disciplinarias</t>
  </si>
  <si>
    <t>x</t>
  </si>
  <si>
    <t xml:space="preserve">Celebración o Liquidación de contratos sin el cumplimiento de los requisitos legales para el beneficio de terceros. </t>
  </si>
  <si>
    <t xml:space="preserve">	
Tráfico de influencias
Interés indebido en la celebración de contratos
Complicidad de funcionarios o proveedores para cometer actividades de fraude o corrupción
Falta de ética profesional
Adulteración o cambio de documentos presentados por terceros con complicidad interna
Intereses personales de terceros</t>
  </si>
  <si>
    <t>Intervención por parte de un ente de control u otro ente regulador
Pérdida de recursos/activos - Detrimento Patrimonial
Tutelas
Demandas
Afectación de la Imagen Institucional
Afectación de la ejecución presupuestal
Investigaciones penales, fiscales o disciplinarias
Pago de indemnizaciones a terceros por acciones legales
Pago de sanciones económicas por incumplimiento de la normatividad aplicable
Requerimientos o sanciones</t>
  </si>
  <si>
    <t>Suministrar informacion falsa o alterada como insumo para la toma de decisiones o actuaciones con la intencion del beneficio propio o de un tercero</t>
  </si>
  <si>
    <t xml:space="preserve">	
Riesgo de Corrupción</t>
  </si>
  <si>
    <t>Carencia de un sistema de información robusto y completo para la gestión de las funciones a cargo de la Oficina de Planeación y la Oficina de Proyectos Especiales</t>
  </si>
  <si>
    <t>Intervención por parte de un ente de control u otro ente regulador
Afectación de la Imagen Institucional</t>
  </si>
  <si>
    <t>La ODT define flujó de aprobación (proyecta, revisa y aprueba) que se aplica cada vez que se deba responder una solicitud de información con el fin de atender eficazmente la solicitud realizada.</t>
  </si>
  <si>
    <t>Posibilidad de sesgar la objetividad de los procesos de contratación debido a conflicto de intereses entre proveedor y responsable del contrato, con el fin de beneficiar la selección del proveedor.</t>
  </si>
  <si>
    <t>Deficiencia en la verificación de criterios habilitantes y de calificación
Complicidad de funcionarios o proveedores para cometer actividades de fraude o corrupción
Ausencia de cultura de autocontrol y autogestión
Posibles limitaciones de los oferentes en acceder a un proceso objetivo</t>
  </si>
  <si>
    <t>Afectación de la cobertura y/o calidad de la prestación de los servicios
Afectación de la Imagen Institucional
Afectación de la ejecución presupuestal
Investigaciones penales, fiscales o disciplinarias
Requerimientos o sanciones por parte de un Ente de control</t>
  </si>
  <si>
    <t>El líder de infraestructura realiza estudio de mercado y de factibilidad de acuerdo con lo definido en el Manual de Contratación de la ODT con el objetivo de cumplir con los lineamientos establecidos para el proceso contractual</t>
  </si>
  <si>
    <t>El grupo de gestión contractual revisa los documentos de estudio de mercado y factibilidad y que estos cumplan con lo establecido en el Manual de Contratación.</t>
  </si>
  <si>
    <t>Posibilidad de recibir dádivas o beneficios a nombre propio o de terceros por la sustracción de bienes muebles de la Entidad.</t>
  </si>
  <si>
    <t>Conducta no ética de funcionario o contratista por la sustracción de bienes muebles para beneficio propio o de un tercero</t>
  </si>
  <si>
    <t>Afectación de la Imagen Institucional
Afectación de la ejecución presupuestal
Investigaciones penales, fiscales o disciplinarias
Requerimientos o sanciones por parte de un Ente de control</t>
  </si>
  <si>
    <t>Medidas de seguridad – vigilancia: Se cuenta con un equipo de vigilancia que vela por la seguridad de las instalaciones de la ODT a través de rondas y monitoreo por cámaras de seguridad. Así mismo si se registran novedades estas son consignadas en el libro y notificadas verbalmente o por correo.</t>
  </si>
  <si>
    <t>Gestión de Mantenimiento</t>
  </si>
  <si>
    <t>Deficiencia en la verificación de criterios habilitantes y de calificación
Complicidad de funcionarios o proveedores para cometer actividades de fraude o corrupción
Ausencia de cultura de autocontrol y autogestión
Posibles limitaciones de los oferentes en acceder a un proceso objetivo
Ausencia de herramienta para la selección de proveedores</t>
  </si>
  <si>
    <t>El Gerente de Mantenimiento o quien designe realiza seguimiento mensual a la ejecución del contrato de acuerdo con los requerimientos técnicos formulados para el mismo con el objetivo de garantizar su cumplimiento. Como evidencia queda el informe de supervisión.</t>
  </si>
  <si>
    <t>El Gerente de Mantenimiento o quien designe cada vez que se requiera realiza un análisis costo beneficio incluyendo calidad del producto, precios y tiempos de entrega teniendo como mínimo dos oferentes, con el fin de seleccionar el aliado que se adecue a las necesidades del área</t>
  </si>
  <si>
    <t>El Gerente de Mantenimiento o quien designe en caso de materializarse el riesgo realiza un análisis de la situación presentada para la toma de acciones con el objetivo de que la situación no se vuelva a presentar.</t>
  </si>
  <si>
    <t>Posibilidad de pérdidad de repuestos e insumos debido a deficiencia en el seguimiento de la ejecución de las actividades de mantenimiento</t>
  </si>
  <si>
    <t>Deficiencia en el seguimiento de la ejecución de las actividades de mantenimiento
Falta de ética de los colaboradores</t>
  </si>
  <si>
    <t>Pérdida de recursos económicos
Investigaciones penales, fiscales o disciplinarias
Requerimientos o sanciones por parte de un Ente de control</t>
  </si>
  <si>
    <t>El líder de taller o quién designe cada vez que exista un requerimiento realiza un documento (orden de trabajo) de acuerdo con el protocolo generación de órdenes de trabajo donde se plasma la planeación, programación y ejecución de la tareas de mantenimiento y los recursos necesarios para el cumplimiento de la misma, esto con el objetivo de asegurar que se realice la actividad de acuerdo con lo planeado.</t>
  </si>
  <si>
    <t>El líder de almacén cada vez que se requiera cruza las órdenes de trabajo con las salidas de almacén con el objetivo verificar que lo que se entrega corresponde a lo solicitado en la orden de trabajo. Como registro que la información diligenciada en el Kardex</t>
  </si>
  <si>
    <t>El coordinador de mantenimiento cada vez que se requiera, verifica que lo que se planifico en la orden de trabajo sea entregado por almacén y a su vez sea instalado por los técnicos de mantenimiento.</t>
  </si>
  <si>
    <t xml:space="preserve">Toma de decisiones o actuaciones con base en documentos falsos o alterados en el momento de la contratación (diplomas, certificaciones) para beneficiar a terceros
</t>
  </si>
  <si>
    <t xml:space="preserve">Falta de ética profesional
Ineficiencia en la verificación de los requisitos </t>
  </si>
  <si>
    <t>Intervención por parte de un ente de control u otro ente regulador
Investigaciones disciplinarias</t>
  </si>
  <si>
    <t>Serviespeciales cada vez que realiza una contratación hace verificación de antecedentes judiciales, verificación de referencias, verificación documentación soporte de hoja de vida para garantizar el cumplimiento del perfil definido para el cargo</t>
  </si>
  <si>
    <t xml:space="preserve">Desviación de recursos de nómina para beneficiar a un tercero </t>
  </si>
  <si>
    <t xml:space="preserve">Falta de ética profesional
Falta de control del proceso </t>
  </si>
  <si>
    <t>Investigaciones penales o disciplinarias
Pérdida de recursos de la Entidad</t>
  </si>
  <si>
    <t>La coordinadora de administración de personal y nómina realiza revisión de novedades, salarios, número de trabajadores activos, pago de bonificación, pago de seguridad social y retenciones en los casos que aplique a toda el personal a causar para garantizar la idoneidad del pago a realizar.</t>
  </si>
  <si>
    <t>El gerente de talento humano realiza validación de número de trabajadores activos vs número de trabajadores a pagar, salarios por cargo, histórico de pagos para aprobar la nómina  para garantizar la idoneidad del pago a realizar.</t>
  </si>
  <si>
    <t>La líder de contabilidad valida los conceptos contables de acuerdo a los históricos de pago realizados así como el momento de la conciliación identificar si hay alguna desviación en la nómina</t>
  </si>
  <si>
    <t>La líder de presupuesto valida que el presupuesto asignado para el pago de la nómina corresponda al número de trabajadores e histórico de pagos.</t>
  </si>
  <si>
    <t>La revisoría fiscal de manera mensual revisa el detalle de la nómina y pagos realizados con el fin de garantizar, aprobar y certificar la causación de la nómina mensual.</t>
  </si>
  <si>
    <t>Posibilidad de afectación reputacional y/o económica por adulteración, manipulación o hurto de la información institucional por acceso no controlado a los servidores y demás sistemas de información en beneficio propio o de un tercero debido a manejos y/o controles inadecuados, al interior de la ODT o intervención externa.</t>
  </si>
  <si>
    <t xml:space="preserve">	
Amenazas y vulnerabilidades sobre la plataformas tecnológicas propias y de terceros alidados
Falta de ética profesional
Debilidades en el seguimiento a los controles de seguridad de la información que puede ocasionar amenazas y/o vulnerabilidades sobre la plataforma tecnológica.
Debilidades en la aplicación de controles de seguridad de la información</t>
  </si>
  <si>
    <t>Demandas
Afectación de la Imagen Institucional
Investigaciones penales, fiscales o disciplinarias
Pérdida de recursos</t>
  </si>
  <si>
    <t>El Jefe de ITS y TIC's o quien designe realiza seguimiento mensual a la efectiva disposición y operación del cortafuegos con el objetivo de asegurar que no se presenten accesos no autorizados en la red interna de la ODT.</t>
  </si>
  <si>
    <t>El Jefe de ITS y TIC's y/o la gerencia general cada vez que se requiera, brinda acceso controlado (habilitado solo para unos perfiles específicos) a información estratégica de la ODT con el objetivo de garantizar que sólo personal de confianza tiene acceso a la información.</t>
  </si>
  <si>
    <t>Los líderes de proceso en acompañamiento con la Oficina de ITS y TIC's levantan y gestionan el índice de información clasificada y reservada de los activos de información de acuerdo con el procedimiento GTIC-P-001 Procedimiento de Activos de Información con el objetivo de disponer medidas especiales de seguridad de la información para dichos activos.</t>
  </si>
  <si>
    <t>Falta de seguridad en los depósitos de los archivos por la no aplicación de los lineamientos establecidos</t>
  </si>
  <si>
    <t>Afectación de la Imagen Institucional</t>
  </si>
  <si>
    <t xml:space="preserve">Posibilidad de alteración de la información contenida en el archivo plano para los pagos por concepto de nómina, impuestos locales, servicios públicos y descuentos por nómina, con el fin de lograr un pago efectivo a su beneficiario final </t>
  </si>
  <si>
    <t>Falta de ética profesional
Que los archivos planos para pago sean alterados.</t>
  </si>
  <si>
    <t>Afectación en el nivel de satisfacción de usuarios internos y/o externos
Demandas
Afectación de la Imagen Institucional</t>
  </si>
  <si>
    <t>El profesional de tesorería antes de enviar el archivo a la fiducia cada vez que se requiera, encripta el archivo con el objetivo de que no sea posible su alteración, de acuerdo con lo establecido en el manual operativo de la fiducia.</t>
  </si>
  <si>
    <t>Posibilidad de que los contratistas anexen documentos incompletos o falsos para solicitar el pago de los honorarios correspondientes.</t>
  </si>
  <si>
    <t>Ausencia de cultura de autocontrol y autogestión
Falta de ética profesional
Debilidades en la supervisión y/o interventoría
Documentación incompleta o falsa para solicitar los pagos</t>
  </si>
  <si>
    <t>Pérdida de recursos/activos - Detrimento Patrimonial
Investigaciones penales, fiscales o disciplinarias</t>
  </si>
  <si>
    <t>El supervisor de contrato cada vez que se requiera realiza revisión de todos los documentos entregados por el contratista para pago con el objetivo de asegurar la idoneidad de la documentación entregada; como evidencia queda el certificado de cumplimiento firmado por el supervisor</t>
  </si>
  <si>
    <t>La (el) profesional de contabilidad cada vez que se requiera  realiza revisión de todos los documentos entregados por el supervisor del contrato para pago con el objetivo de asegurar la idoneidad de la documentación entregada.</t>
  </si>
  <si>
    <t>Posibilidad de recibir o solicitar cualquier dádiva o beneficio a nombre propio o de terceros para efectuar un pago sin el lleno de los requisitos</t>
  </si>
  <si>
    <t>Conducta no etica en el registro de CDP, RP, obligación u orden de pago  afectando de manera irregular la cadena presupuestal de gasto</t>
  </si>
  <si>
    <t>Posible ocultamiento de informacion o demoras en el envio de lo solicitado para el bendeficio propio o de un tercero</t>
  </si>
  <si>
    <t>La falta de ética, compromiso y las actuaciones negligentes generan que las personas manipulen la información buscando beneficio propio o para terceros</t>
  </si>
  <si>
    <t>Intervención por parte de un ente de control u otro ente regulador
Afectación de la Imagen Institucional
Investigaciones penales, fiscales o disciplinarias
Requerimientos o sanciones por parte de un Ente de control</t>
  </si>
  <si>
    <t xml:space="preserve">El área de radicación realiza seguimiento a las comunicaciones recibidas en la ODT, con el fin de cumplir con los tiempos de entrega de información. </t>
  </si>
  <si>
    <t>Posibilidad de ocultar o modificar información del desempeño de la Entidad por abuso del poder del equipo auditor, desviando la gestión de lo público en favorecimiento propio o de un tercero</t>
  </si>
  <si>
    <t>Riesgo de corrupcón</t>
  </si>
  <si>
    <t>Desconocimiento del estatuto de auditoría interna  y código de ética del auditor</t>
  </si>
  <si>
    <t>Pérdida de confianza de la Asesoría de Control Interno, afectando su reputación</t>
  </si>
  <si>
    <t>El Asesor de Control interno realiza  anualmente o cuando haya cambios de auditoría la socialización del Estatuto de Auditoría y del Código de Ética,  y solicita el diligenciamiento y firma del compromiso ético a los auditores, con el objetivo de que no existan desviaciones durante el proceso.</t>
  </si>
  <si>
    <t>El Asesor de Control Interno anualmente o cuando haya cambios de auditoria solicita a los auditores el diligenciamiento y firma de la Declaración de Conflicto de interés de Auditoría, con el objetivo de que no existan desviaciones durante el proceso.</t>
  </si>
  <si>
    <t>RC-GTH-3</t>
  </si>
  <si>
    <t>Posibilidad de vincular un trabajador sin someterse al procedimiento de vinculación con el propósito de favorecer a un familiar, amigo o algún funcionario de la empresa</t>
  </si>
  <si>
    <t xml:space="preserve">La líder de Selección cada vez que realiza una contratación deberá indagar y constatar si el aspirante tiene algun vinculo familiar o personal con funcionarios de la entidad, cumpliendo con el procedimiento GTH-P-001 Selección de Personal, como evidencia se realiza el registro de la entrevista. </t>
  </si>
  <si>
    <t>RC-GTH-4</t>
  </si>
  <si>
    <t xml:space="preserve">Posibilidad de no reportar o sancionar una acción u omisión configurativa de un incumplimiento con el propósito de favorecer algún trabajador </t>
  </si>
  <si>
    <t>Cada vez que se identifique una acción  u omisión configurativa de un incumplimiento con el propósito de favorecer algún trabajado, la dependencia de relaciones laborales previo reporter, realiza la investigación disciplinaria y toma la medida a la que haya lugar, teniendo en cuenta lo establecidos en el reglamento GTH-R-001 Reglamento interno de trabajo, como evidencia queda el proceso disciplinario</t>
  </si>
  <si>
    <t>RC-GTH-1</t>
  </si>
  <si>
    <t>RC-GTH-2</t>
  </si>
  <si>
    <t>RC-GC-1</t>
  </si>
  <si>
    <t>RC-GC-2</t>
  </si>
  <si>
    <t>RC-GC-3</t>
  </si>
  <si>
    <t>RC-DE-1</t>
  </si>
  <si>
    <t>RC-GAEI-1</t>
  </si>
  <si>
    <t>RC-GAEI-2</t>
  </si>
  <si>
    <t>RC-GMO-1</t>
  </si>
  <si>
    <t>RC-GMO-2</t>
  </si>
  <si>
    <t>RC-GTIC-1</t>
  </si>
  <si>
    <t>RC-GD-1</t>
  </si>
  <si>
    <t>RC-GF-1</t>
  </si>
  <si>
    <t>RC-GF-2</t>
  </si>
  <si>
    <t>RC-GF-3</t>
  </si>
  <si>
    <t>RC-GJ-1</t>
  </si>
  <si>
    <t>RC-GEC-1</t>
  </si>
  <si>
    <t>MAPA DE RIESGOS DE CORRUPCIÓN ODT</t>
  </si>
  <si>
    <t xml:space="preserve">El grupo de compras cada vez que se requiera realiza una verificación de los documentos presentados por el proponente el cual se presenta en la oferta unica, estos documentos los valida teniendo en cuenta las especificaciones del estudio de factibilidad, como evidencia se diligencia una lista de chequeo para asegurar la idoneidad de los documentos. </t>
  </si>
  <si>
    <t xml:space="preserve">El comité evaluador asignado, cada vez que se requiere revisa los documentos presentados por los proponentes con el fin de verificar la idoneidad de la información, como evidencia se diligencia una lista de chequeo para verificar los documentos presentados. </t>
  </si>
  <si>
    <t>El grupo de compras o comité evaluador según corresponda, cada vez que identifique que un proponente entrega información no idónea, realiza una verificación con la entidad que suscribe el documento posteriormente lo reporta mediante el informe de evaluación final.</t>
  </si>
  <si>
    <t xml:space="preserve">Una vez se identifique que el riesgo se materializa, se realiza el reporte y la investigación por parte del area correspondiente con el fin de llegar a la causa raíz del evento y tomar las medidas correspondientes. </t>
  </si>
  <si>
    <t>El área de compras cada vez que se requiera publica en SECOP II la invitación para que los proponentes alleguen sus propuestas para dar inicio al trámite contractual esto con el fin de cumplir los principios rectores de la contratación pública.</t>
  </si>
  <si>
    <t>El área de compras cada vez que se requiera revisa la documentación allegada al proceso con el fin de verificar su veracidad y conveniencia, como evidencia queda el informe de evaluación.</t>
  </si>
  <si>
    <t>Plan de Socialización y/o Transferencia de conocimiento sobre supervisión y liquidación de contratos: El líder de contratación o quien designe debe realizar transferencias de conocimiento semestralmente sobre temas como supervisión y liquidación de contratos, enfatizando los tiempos para el trámite y lineamientos dados para el mismo en el manual de compras y contratación, manual de beunas prácticas y supervisión y formatos asociados.</t>
  </si>
  <si>
    <t>El líder de contratación o quien designe mensualmente revisa los contratos que están próximos a vencer con el fin de generar alertas a los supervisores de los contratos que son enviadas vía correo electrónico y así evitar que se venzan las fechas de liquidación.</t>
  </si>
  <si>
    <t xml:space="preserve">El área de Compras, cada vez que se requiere realiza acompañamiento y respuesta a solicitudes de procesos contractuales en fase de planeación (etapa precontractual) realizadas por las áreas técnicas en cuanto al estudio de mercado y estudio de factibilidad.	</t>
  </si>
  <si>
    <t>El área de compras debe socializar anualmente el Manual de Compras y Contratación incluyendo matriz de riesgos, estudio de mercado, estudio de factibilidad y demás documentos anexos a la etapa precontractual con el fin de enfatizar la importancia de su uso en cada proceso de selección.</t>
  </si>
  <si>
    <t>Omitir información falsa por parte de externos que conlleven a la toma de decisiones o actuaciones con base en documentos falsos o altera para beneficiar a terceros
Nulidad de los procesos de adjudicación que se hayan celebrado con objeto de documento falsos o alterados</t>
  </si>
  <si>
    <t>El Técnico de Archivo revisa los accesos a la información en los archivos  a fin de garantizar la asignación de permisos conforme al rol a desempeñar.</t>
  </si>
  <si>
    <t xml:space="preserve">El Técnico de Archivo realiza la socialización de  normatividad y cambios de procedimientos a los funcionarios de la Operadora Distrital de Transporte. </t>
  </si>
  <si>
    <t>Hurto o uso indebido de informacion critica y sensible de los procesos para beneficio de terceros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</si>
</sst>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8" x14ac:knownFonts="1">
    <font>
      <sz val="11"/>
      <color theme="1"/>
      <name val="Calibri"/>
      <family val="2"/>
      <scheme val="minor"/>
    </font>
    <font>
      <sz val="10"/>
      <color rgb="FF000000"/>
      <name val="Arial Narrow"/>
      <family val="2"/>
    </font>
    <font>
      <sz val="10"/>
      <color theme="1"/>
      <name val="Calibri"/>
      <family val="2"/>
      <scheme val="minor"/>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22"/>
      <color theme="1"/>
      <name val="Arial Narrow"/>
      <family val="2"/>
    </font>
    <font>
      <sz val="11"/>
      <color rgb="FF030303"/>
      <name val="Arial"/>
      <family val="2"/>
    </font>
    <font>
      <sz val="24"/>
      <name val="Arial"/>
      <family val="2"/>
    </font>
    <font>
      <sz val="24"/>
      <color theme="1"/>
      <name val="Arial Narrow"/>
      <family val="2"/>
    </font>
    <font>
      <b/>
      <sz val="24"/>
      <color rgb="FF000000"/>
      <name val="Calibri"/>
      <family val="2"/>
    </font>
    <font>
      <b/>
      <sz val="20"/>
      <color theme="1"/>
      <name val="Calibri"/>
      <family val="2"/>
      <scheme val="minor"/>
    </font>
    <font>
      <sz val="10"/>
      <name val="Arial"/>
      <family val="2"/>
    </font>
    <font>
      <sz val="12"/>
      <name val="Times New Roman"/>
      <family val="1"/>
    </font>
    <font>
      <sz val="11"/>
      <color theme="1"/>
      <name val="Arial"/>
      <family val="2"/>
    </font>
    <font>
      <sz val="8"/>
      <name val="Arial"/>
      <family val="2"/>
    </font>
    <font>
      <sz val="11"/>
      <name val="Arial"/>
      <family val="2"/>
    </font>
    <font>
      <b/>
      <sz val="18"/>
      <color theme="0"/>
      <name val="Arial"/>
      <family val="2"/>
    </font>
    <font>
      <b/>
      <sz val="11"/>
      <color theme="1"/>
      <name val="Arial"/>
      <family val="2"/>
    </font>
    <font>
      <b/>
      <sz val="14"/>
      <color theme="1"/>
      <name val="Arial"/>
      <family val="2"/>
    </font>
    <font>
      <sz val="10"/>
      <color theme="1"/>
      <name val="Arial"/>
      <family val="2"/>
    </font>
    <font>
      <b/>
      <sz val="11"/>
      <color theme="0"/>
      <name val="Arial"/>
      <family val="2"/>
    </font>
    <font>
      <b/>
      <sz val="14"/>
      <color theme="0"/>
      <name val="Arial"/>
      <family val="2"/>
    </font>
    <font>
      <b/>
      <sz val="26"/>
      <color theme="1"/>
      <name val="Arial"/>
      <family val="2"/>
    </font>
    <font>
      <sz val="11"/>
      <color theme="0"/>
      <name val="Arial"/>
      <family val="2"/>
    </font>
    <font>
      <sz val="26"/>
      <color rgb="FF000000"/>
      <name val="Arial"/>
      <family val="2"/>
    </font>
    <font>
      <sz val="26"/>
      <color rgb="FFFFFFFF"/>
      <name val="Arial"/>
      <family val="2"/>
    </font>
    <font>
      <sz val="16"/>
      <color rgb="FF000000"/>
      <name val="Arial"/>
      <family val="2"/>
    </font>
    <font>
      <sz val="16"/>
      <color rgb="FFFF0000"/>
      <name val="Arial"/>
      <family val="2"/>
    </font>
    <font>
      <sz val="11"/>
      <color rgb="FFFF0000"/>
      <name val="Arial"/>
      <family val="2"/>
    </font>
    <font>
      <sz val="12"/>
      <color theme="1"/>
      <name val="Arial"/>
      <family val="2"/>
    </font>
    <font>
      <b/>
      <sz val="12"/>
      <color theme="0"/>
      <name val="Arial"/>
      <family val="2"/>
    </font>
    <font>
      <b/>
      <sz val="12"/>
      <color rgb="FF000000"/>
      <name val="Arial"/>
      <family val="2"/>
    </font>
    <font>
      <sz val="12"/>
      <color rgb="FF000000"/>
      <name val="Arial"/>
      <family val="2"/>
    </font>
    <font>
      <b/>
      <sz val="12"/>
      <color theme="9" tint="-0.249977111117893"/>
      <name val="Arial"/>
      <family val="2"/>
    </font>
    <font>
      <b/>
      <sz val="12"/>
      <name val="Arial"/>
      <family val="2"/>
    </font>
    <font>
      <b/>
      <sz val="9"/>
      <color theme="1"/>
      <name val="Arial"/>
      <family val="2"/>
    </font>
    <font>
      <sz val="12"/>
      <name val="Arial"/>
      <family val="2"/>
    </font>
    <font>
      <b/>
      <sz val="24"/>
      <color theme="0"/>
      <name val="Arial"/>
      <family val="2"/>
    </font>
    <font>
      <sz val="26"/>
      <name val="Arial"/>
      <family val="2"/>
    </font>
    <font>
      <b/>
      <sz val="26"/>
      <color theme="0"/>
      <name val="Arial"/>
      <family val="2"/>
    </font>
    <font>
      <sz val="9"/>
      <color theme="1"/>
      <name val="Arial"/>
      <family val="2"/>
    </font>
    <font>
      <sz val="22"/>
      <color rgb="FF000000"/>
      <name val="Arial"/>
      <family val="2"/>
    </font>
    <font>
      <sz val="22"/>
      <color rgb="FFFFFFFF"/>
      <name val="Arial"/>
      <family val="2"/>
    </font>
    <font>
      <b/>
      <sz val="18"/>
      <color rgb="FF000000"/>
      <name val="Arial"/>
      <family val="2"/>
    </font>
    <font>
      <sz val="18"/>
      <color rgb="FF000000"/>
      <name val="Arial"/>
      <family val="2"/>
    </font>
    <font>
      <sz val="18"/>
      <color theme="1"/>
      <name val="Calibri"/>
      <family val="2"/>
      <scheme val="minor"/>
    </font>
    <font>
      <sz val="18"/>
      <color theme="1"/>
      <name val="Arial"/>
      <family val="2"/>
    </font>
    <font>
      <b/>
      <sz val="18"/>
      <color theme="1"/>
      <name val="Arial"/>
      <family val="2"/>
    </font>
    <font>
      <sz val="11"/>
      <color rgb="FF000000"/>
      <name val="Arial"/>
      <family val="2"/>
    </font>
    <font>
      <sz val="8"/>
      <name val="Calibri"/>
      <family val="2"/>
      <scheme val="minor"/>
    </font>
    <font>
      <sz val="10"/>
      <color rgb="FF003300"/>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3" tint="-0.249977111117893"/>
        <bgColor indexed="64"/>
      </patternFill>
    </fill>
    <fill>
      <patternFill patternType="solid">
        <fgColor rgb="FFC5D11C"/>
        <bgColor indexed="64"/>
      </patternFill>
    </fill>
    <fill>
      <patternFill patternType="solid">
        <fgColor rgb="FF4F5321"/>
        <bgColor indexed="64"/>
      </patternFill>
    </fill>
  </fills>
  <borders count="59">
    <border>
      <left/>
      <right/>
      <top/>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3" tint="-0.249977111117893"/>
      </left>
      <right/>
      <top style="medium">
        <color theme="3" tint="-0.249977111117893"/>
      </top>
      <bottom/>
      <diagonal/>
    </border>
    <border>
      <left/>
      <right/>
      <top style="medium">
        <color theme="3" tint="-0.249977111117893"/>
      </top>
      <bottom/>
      <diagonal/>
    </border>
    <border>
      <left style="medium">
        <color theme="3" tint="-0.249977111117893"/>
      </left>
      <right/>
      <top/>
      <bottom/>
      <diagonal/>
    </border>
    <border>
      <left style="medium">
        <color theme="3" tint="-0.249977111117893"/>
      </left>
      <right style="thin">
        <color theme="3" tint="-0.249977111117893"/>
      </right>
      <top/>
      <bottom style="thin">
        <color theme="3" tint="-0.249977111117893"/>
      </bottom>
      <diagonal/>
    </border>
    <border>
      <left style="thin">
        <color theme="3" tint="-0.249977111117893"/>
      </left>
      <right style="thin">
        <color theme="3" tint="-0.249977111117893"/>
      </right>
      <top/>
      <bottom style="thin">
        <color theme="3" tint="-0.249977111117893"/>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thin">
        <color theme="0"/>
      </left>
      <right style="thin">
        <color theme="0"/>
      </right>
      <top style="thin">
        <color theme="0"/>
      </top>
      <bottom style="thin">
        <color theme="0"/>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rgb="FF4F5321"/>
      </left>
      <right style="thin">
        <color rgb="FF4F5321"/>
      </right>
      <top style="thin">
        <color rgb="FF4F5321"/>
      </top>
      <bottom style="thin">
        <color rgb="FF4F5321"/>
      </bottom>
      <diagonal/>
    </border>
    <border>
      <left style="medium">
        <color rgb="FF4F5321"/>
      </left>
      <right style="thin">
        <color theme="0"/>
      </right>
      <top style="medium">
        <color rgb="FF4F5321"/>
      </top>
      <bottom/>
      <diagonal/>
    </border>
    <border>
      <left style="thin">
        <color theme="0"/>
      </left>
      <right style="thin">
        <color theme="0"/>
      </right>
      <top style="medium">
        <color rgb="FF4F5321"/>
      </top>
      <bottom/>
      <diagonal/>
    </border>
    <border>
      <left style="thin">
        <color theme="0"/>
      </left>
      <right style="medium">
        <color rgb="FF4F5321"/>
      </right>
      <top style="medium">
        <color rgb="FF4F5321"/>
      </top>
      <bottom/>
      <diagonal/>
    </border>
    <border>
      <left style="medium">
        <color rgb="FF4F5321"/>
      </left>
      <right style="thin">
        <color rgb="FF4F5321"/>
      </right>
      <top style="thin">
        <color rgb="FF4F5321"/>
      </top>
      <bottom style="thin">
        <color rgb="FF4F5321"/>
      </bottom>
      <diagonal/>
    </border>
    <border>
      <left style="thin">
        <color rgb="FF4F5321"/>
      </left>
      <right style="medium">
        <color rgb="FF4F5321"/>
      </right>
      <top style="thin">
        <color rgb="FF4F5321"/>
      </top>
      <bottom style="thin">
        <color rgb="FF4F5321"/>
      </bottom>
      <diagonal/>
    </border>
    <border>
      <left style="medium">
        <color rgb="FF4F5321"/>
      </left>
      <right style="thin">
        <color rgb="FF4F5321"/>
      </right>
      <top style="thin">
        <color rgb="FF4F5321"/>
      </top>
      <bottom style="medium">
        <color rgb="FF4F5321"/>
      </bottom>
      <diagonal/>
    </border>
    <border>
      <left style="thin">
        <color rgb="FF4F5321"/>
      </left>
      <right style="thin">
        <color rgb="FF4F5321"/>
      </right>
      <top style="thin">
        <color rgb="FF4F5321"/>
      </top>
      <bottom style="medium">
        <color rgb="FF4F5321"/>
      </bottom>
      <diagonal/>
    </border>
    <border>
      <left style="thin">
        <color rgb="FF4F5321"/>
      </left>
      <right style="medium">
        <color rgb="FF4F5321"/>
      </right>
      <top style="thin">
        <color rgb="FF4F5321"/>
      </top>
      <bottom style="medium">
        <color rgb="FF4F5321"/>
      </bottom>
      <diagonal/>
    </border>
    <border>
      <left/>
      <right style="medium">
        <color theme="3" tint="-0.249977111117893"/>
      </right>
      <top/>
      <bottom/>
      <diagonal/>
    </border>
    <border>
      <left style="thin">
        <color rgb="FF4F5321"/>
      </left>
      <right/>
      <top style="thin">
        <color rgb="FF4F5321"/>
      </top>
      <bottom style="thin">
        <color rgb="FF4F5321"/>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medium">
        <color theme="3" tint="-0.249977111117893"/>
      </left>
      <right style="thin">
        <color theme="0"/>
      </right>
      <top style="thin">
        <color theme="0"/>
      </top>
      <bottom style="thin">
        <color theme="0"/>
      </bottom>
      <diagonal/>
    </border>
    <border>
      <left style="thin">
        <color theme="0"/>
      </left>
      <right style="medium">
        <color theme="3" tint="-0.249977111117893"/>
      </right>
      <top style="thin">
        <color theme="0"/>
      </top>
      <bottom style="thin">
        <color theme="0"/>
      </bottom>
      <diagonal/>
    </border>
    <border>
      <left style="medium">
        <color theme="3" tint="-0.249977111117893"/>
      </left>
      <right/>
      <top/>
      <bottom style="thin">
        <color theme="0"/>
      </bottom>
      <diagonal/>
    </border>
    <border>
      <left style="thin">
        <color theme="0"/>
      </left>
      <right style="medium">
        <color theme="3" tint="-0.249977111117893"/>
      </right>
      <top/>
      <bottom style="thin">
        <color theme="0"/>
      </bottom>
      <diagonal/>
    </border>
    <border>
      <left style="thin">
        <color theme="3" tint="-0.249977111117893"/>
      </left>
      <right style="medium">
        <color theme="3" tint="-0.249977111117893"/>
      </right>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bottom style="medium">
        <color theme="3" tint="-0.249977111117893"/>
      </bottom>
      <diagonal/>
    </border>
    <border>
      <left/>
      <right style="medium">
        <color theme="3" tint="-0.249977111117893"/>
      </right>
      <top style="medium">
        <color theme="3" tint="-0.249977111117893"/>
      </top>
      <bottom/>
      <diagonal/>
    </border>
    <border>
      <left style="thin">
        <color theme="3" tint="-0.249977111117893"/>
      </left>
      <right style="medium">
        <color theme="3" tint="-0.249977111117893"/>
      </right>
      <top/>
      <bottom style="medium">
        <color theme="3" tint="-0.249977111117893"/>
      </bottom>
      <diagonal/>
    </border>
    <border>
      <left style="medium">
        <color theme="4" tint="-0.499984740745262"/>
      </left>
      <right style="thin">
        <color theme="3" tint="-0.249977111117893"/>
      </right>
      <top/>
      <bottom style="thin">
        <color theme="3" tint="-0.249977111117893"/>
      </bottom>
      <diagonal/>
    </border>
    <border>
      <left style="medium">
        <color theme="4" tint="-0.499984740745262"/>
      </left>
      <right style="thin">
        <color theme="3" tint="-0.249977111117893"/>
      </right>
      <top style="thin">
        <color theme="3" tint="-0.249977111117893"/>
      </top>
      <bottom style="thin">
        <color theme="3" tint="-0.249977111117893"/>
      </bottom>
      <diagonal/>
    </border>
    <border>
      <left style="thin">
        <color theme="3" tint="-0.249977111117893"/>
      </left>
      <right/>
      <top/>
      <bottom style="thin">
        <color theme="3" tint="-0.249977111117893"/>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indexed="64"/>
      </left>
      <right style="thin">
        <color indexed="64"/>
      </right>
      <top style="thin">
        <color indexed="64"/>
      </top>
      <bottom/>
      <diagonal/>
    </border>
  </borders>
  <cellStyleXfs count="5">
    <xf numFmtId="0" fontId="0" fillId="0" borderId="0"/>
    <xf numFmtId="9" fontId="3" fillId="0" borderId="0" applyFont="0" applyFill="0" applyBorder="0" applyAlignment="0" applyProtection="0"/>
    <xf numFmtId="0" fontId="18" fillId="0" borderId="0"/>
    <xf numFmtId="0" fontId="19" fillId="0" borderId="0"/>
    <xf numFmtId="0" fontId="2" fillId="0" borderId="0"/>
  </cellStyleXfs>
  <cellXfs count="367">
    <xf numFmtId="0" fontId="0" fillId="0" borderId="0" xfId="0"/>
    <xf numFmtId="0" fontId="2" fillId="0" borderId="0" xfId="0" applyFont="1"/>
    <xf numFmtId="0" fontId="1" fillId="0" borderId="1" xfId="0" applyFont="1" applyBorder="1" applyAlignment="1">
      <alignment horizontal="left" vertical="center" wrapText="1" indent="1" readingOrder="1"/>
    </xf>
    <xf numFmtId="0" fontId="13" fillId="0" borderId="0" xfId="0" applyFont="1"/>
    <xf numFmtId="0" fontId="7" fillId="10" borderId="2" xfId="0" applyFont="1" applyFill="1" applyBorder="1" applyAlignment="1" applyProtection="1">
      <alignment horizontal="center" vertical="center" wrapText="1" readingOrder="1"/>
      <protection hidden="1"/>
    </xf>
    <xf numFmtId="0" fontId="7" fillId="10" borderId="9" xfId="0" applyFont="1" applyFill="1" applyBorder="1" applyAlignment="1" applyProtection="1">
      <alignment horizontal="center" vertical="center" wrapText="1" readingOrder="1"/>
      <protection hidden="1"/>
    </xf>
    <xf numFmtId="0" fontId="7" fillId="10" borderId="3" xfId="0" applyFont="1" applyFill="1" applyBorder="1" applyAlignment="1" applyProtection="1">
      <alignment horizontal="center" vertical="center" wrapText="1" readingOrder="1"/>
      <protection hidden="1"/>
    </xf>
    <xf numFmtId="0" fontId="7" fillId="11" borderId="2" xfId="0" applyFont="1" applyFill="1" applyBorder="1" applyAlignment="1" applyProtection="1">
      <alignment horizontal="center" wrapText="1" readingOrder="1"/>
      <protection hidden="1"/>
    </xf>
    <xf numFmtId="0" fontId="7" fillId="11" borderId="9" xfId="0" applyFont="1" applyFill="1" applyBorder="1" applyAlignment="1" applyProtection="1">
      <alignment horizontal="center" wrapText="1" readingOrder="1"/>
      <protection hidden="1"/>
    </xf>
    <xf numFmtId="0" fontId="7" fillId="11" borderId="3" xfId="0" applyFont="1" applyFill="1" applyBorder="1" applyAlignment="1" applyProtection="1">
      <alignment horizontal="center" wrapText="1" readingOrder="1"/>
      <protection hidden="1"/>
    </xf>
    <xf numFmtId="0" fontId="7" fillId="10" borderId="4" xfId="0" applyFont="1" applyFill="1" applyBorder="1" applyAlignment="1" applyProtection="1">
      <alignment horizontal="center" vertical="center" wrapText="1" readingOrder="1"/>
      <protection hidden="1"/>
    </xf>
    <xf numFmtId="0" fontId="7" fillId="10" borderId="0" xfId="0" applyFont="1" applyFill="1" applyAlignment="1" applyProtection="1">
      <alignment horizontal="center" vertical="center" wrapText="1" readingOrder="1"/>
      <protection hidden="1"/>
    </xf>
    <xf numFmtId="0" fontId="7" fillId="10" borderId="5" xfId="0" applyFont="1" applyFill="1" applyBorder="1" applyAlignment="1" applyProtection="1">
      <alignment horizontal="center" vertical="center" wrapText="1" readingOrder="1"/>
      <protection hidden="1"/>
    </xf>
    <xf numFmtId="0" fontId="7" fillId="11" borderId="4" xfId="0" applyFont="1" applyFill="1" applyBorder="1" applyAlignment="1" applyProtection="1">
      <alignment horizontal="center" wrapText="1" readingOrder="1"/>
      <protection hidden="1"/>
    </xf>
    <xf numFmtId="0" fontId="7" fillId="11" borderId="0" xfId="0" applyFont="1" applyFill="1" applyAlignment="1" applyProtection="1">
      <alignment horizontal="center" wrapText="1" readingOrder="1"/>
      <protection hidden="1"/>
    </xf>
    <xf numFmtId="0" fontId="7" fillId="11" borderId="5" xfId="0" applyFont="1" applyFill="1" applyBorder="1" applyAlignment="1" applyProtection="1">
      <alignment horizontal="center" wrapText="1" readingOrder="1"/>
      <protection hidden="1"/>
    </xf>
    <xf numFmtId="0" fontId="7" fillId="10" borderId="6" xfId="0" applyFont="1" applyFill="1" applyBorder="1" applyAlignment="1" applyProtection="1">
      <alignment horizontal="center" vertical="center" wrapText="1" readingOrder="1"/>
      <protection hidden="1"/>
    </xf>
    <xf numFmtId="0" fontId="7" fillId="10" borderId="8" xfId="0" applyFont="1" applyFill="1" applyBorder="1" applyAlignment="1" applyProtection="1">
      <alignment horizontal="center" vertical="center" wrapText="1" readingOrder="1"/>
      <protection hidden="1"/>
    </xf>
    <xf numFmtId="0" fontId="7" fillId="10" borderId="7" xfId="0" applyFont="1" applyFill="1" applyBorder="1" applyAlignment="1" applyProtection="1">
      <alignment horizontal="center" vertical="center" wrapText="1" readingOrder="1"/>
      <protection hidden="1"/>
    </xf>
    <xf numFmtId="0" fontId="7" fillId="11" borderId="6" xfId="0" applyFont="1" applyFill="1" applyBorder="1" applyAlignment="1" applyProtection="1">
      <alignment horizontal="center" wrapText="1" readingOrder="1"/>
      <protection hidden="1"/>
    </xf>
    <xf numFmtId="0" fontId="7" fillId="11" borderId="8" xfId="0" applyFont="1" applyFill="1" applyBorder="1" applyAlignment="1" applyProtection="1">
      <alignment horizontal="center" wrapText="1" readingOrder="1"/>
      <protection hidden="1"/>
    </xf>
    <xf numFmtId="0" fontId="7" fillId="11" borderId="7" xfId="0" applyFont="1" applyFill="1" applyBorder="1" applyAlignment="1" applyProtection="1">
      <alignment horizontal="center" wrapText="1" readingOrder="1"/>
      <protection hidden="1"/>
    </xf>
    <xf numFmtId="0" fontId="7" fillId="12" borderId="2" xfId="0" applyFont="1" applyFill="1" applyBorder="1" applyAlignment="1" applyProtection="1">
      <alignment horizontal="center" wrapText="1" readingOrder="1"/>
      <protection hidden="1"/>
    </xf>
    <xf numFmtId="0" fontId="7" fillId="12" borderId="9" xfId="0" applyFont="1" applyFill="1" applyBorder="1" applyAlignment="1" applyProtection="1">
      <alignment horizontal="center" wrapText="1" readingOrder="1"/>
      <protection hidden="1"/>
    </xf>
    <xf numFmtId="0" fontId="7" fillId="12" borderId="3" xfId="0" applyFont="1" applyFill="1" applyBorder="1" applyAlignment="1" applyProtection="1">
      <alignment horizontal="center" wrapText="1" readingOrder="1"/>
      <protection hidden="1"/>
    </xf>
    <xf numFmtId="0" fontId="7" fillId="12" borderId="4" xfId="0" applyFont="1" applyFill="1" applyBorder="1" applyAlignment="1" applyProtection="1">
      <alignment horizontal="center" wrapText="1" readingOrder="1"/>
      <protection hidden="1"/>
    </xf>
    <xf numFmtId="0" fontId="7" fillId="12" borderId="0" xfId="0" applyFont="1" applyFill="1" applyAlignment="1" applyProtection="1">
      <alignment horizontal="center" wrapText="1" readingOrder="1"/>
      <protection hidden="1"/>
    </xf>
    <xf numFmtId="0" fontId="7" fillId="12" borderId="5" xfId="0" applyFont="1" applyFill="1" applyBorder="1" applyAlignment="1" applyProtection="1">
      <alignment horizontal="center" wrapText="1" readingOrder="1"/>
      <protection hidden="1"/>
    </xf>
    <xf numFmtId="0" fontId="7" fillId="12" borderId="6" xfId="0" applyFont="1" applyFill="1" applyBorder="1" applyAlignment="1" applyProtection="1">
      <alignment horizontal="center" wrapText="1" readingOrder="1"/>
      <protection hidden="1"/>
    </xf>
    <xf numFmtId="0" fontId="7" fillId="12" borderId="8" xfId="0" applyFont="1" applyFill="1" applyBorder="1" applyAlignment="1" applyProtection="1">
      <alignment horizontal="center" wrapText="1" readingOrder="1"/>
      <protection hidden="1"/>
    </xf>
    <xf numFmtId="0" fontId="7" fillId="12" borderId="7" xfId="0" applyFont="1" applyFill="1" applyBorder="1" applyAlignment="1" applyProtection="1">
      <alignment horizontal="center" wrapText="1" readingOrder="1"/>
      <protection hidden="1"/>
    </xf>
    <xf numFmtId="0" fontId="7" fillId="5" borderId="2" xfId="0" applyFont="1" applyFill="1" applyBorder="1" applyAlignment="1" applyProtection="1">
      <alignment horizontal="center" wrapText="1" readingOrder="1"/>
      <protection hidden="1"/>
    </xf>
    <xf numFmtId="0" fontId="7" fillId="5" borderId="9" xfId="0" applyFont="1" applyFill="1" applyBorder="1" applyAlignment="1" applyProtection="1">
      <alignment horizontal="center" wrapText="1" readingOrder="1"/>
      <protection hidden="1"/>
    </xf>
    <xf numFmtId="0" fontId="7" fillId="5" borderId="3" xfId="0" applyFont="1" applyFill="1" applyBorder="1" applyAlignment="1" applyProtection="1">
      <alignment horizontal="center" wrapText="1" readingOrder="1"/>
      <protection hidden="1"/>
    </xf>
    <xf numFmtId="0" fontId="7" fillId="5" borderId="4" xfId="0" applyFont="1" applyFill="1" applyBorder="1" applyAlignment="1" applyProtection="1">
      <alignment horizontal="center" wrapText="1" readingOrder="1"/>
      <protection hidden="1"/>
    </xf>
    <xf numFmtId="0" fontId="7" fillId="5" borderId="0" xfId="0" applyFont="1" applyFill="1" applyAlignment="1" applyProtection="1">
      <alignment horizontal="center" wrapText="1" readingOrder="1"/>
      <protection hidden="1"/>
    </xf>
    <xf numFmtId="0" fontId="7" fillId="5" borderId="5" xfId="0" applyFont="1" applyFill="1" applyBorder="1" applyAlignment="1" applyProtection="1">
      <alignment horizontal="center" wrapText="1" readingOrder="1"/>
      <protection hidden="1"/>
    </xf>
    <xf numFmtId="0" fontId="7" fillId="5" borderId="6" xfId="0" applyFont="1" applyFill="1" applyBorder="1" applyAlignment="1" applyProtection="1">
      <alignment horizontal="center" wrapText="1" readingOrder="1"/>
      <protection hidden="1"/>
    </xf>
    <xf numFmtId="0" fontId="7" fillId="5" borderId="8" xfId="0" applyFont="1" applyFill="1" applyBorder="1" applyAlignment="1" applyProtection="1">
      <alignment horizontal="center" wrapText="1" readingOrder="1"/>
      <protection hidden="1"/>
    </xf>
    <xf numFmtId="0" fontId="7" fillId="5" borderId="7" xfId="0" applyFont="1" applyFill="1" applyBorder="1" applyAlignment="1" applyProtection="1">
      <alignment horizontal="center" wrapText="1" readingOrder="1"/>
      <protection hidden="1"/>
    </xf>
    <xf numFmtId="0" fontId="11" fillId="12" borderId="9" xfId="0" applyFont="1" applyFill="1" applyBorder="1" applyAlignment="1" applyProtection="1">
      <alignment horizontal="center" wrapText="1" readingOrder="1"/>
      <protection hidden="1"/>
    </xf>
    <xf numFmtId="0" fontId="0" fillId="3" borderId="0" xfId="0" applyFill="1"/>
    <xf numFmtId="0" fontId="4" fillId="3" borderId="0" xfId="0" applyFont="1" applyFill="1" applyAlignment="1">
      <alignment vertical="center"/>
    </xf>
    <xf numFmtId="0" fontId="14" fillId="3" borderId="0" xfId="0" applyFont="1" applyFill="1" applyAlignment="1">
      <alignment horizontal="center" vertical="center" wrapText="1"/>
    </xf>
    <xf numFmtId="0" fontId="20" fillId="3" borderId="0" xfId="0" applyFont="1" applyFill="1"/>
    <xf numFmtId="0" fontId="20" fillId="0" borderId="0" xfId="0" applyFont="1"/>
    <xf numFmtId="0" fontId="24" fillId="3" borderId="0" xfId="0" applyFont="1" applyFill="1" applyAlignment="1">
      <alignment horizontal="center" vertical="center"/>
    </xf>
    <xf numFmtId="0" fontId="24" fillId="2" borderId="0" xfId="0" applyFont="1" applyFill="1" applyAlignment="1">
      <alignment horizontal="center" vertical="center"/>
    </xf>
    <xf numFmtId="0" fontId="20" fillId="3" borderId="0" xfId="0" applyFont="1" applyFill="1" applyAlignment="1">
      <alignment vertical="center"/>
    </xf>
    <xf numFmtId="0" fontId="20" fillId="0" borderId="0" xfId="0" applyFont="1" applyAlignment="1">
      <alignment vertical="center"/>
    </xf>
    <xf numFmtId="0" fontId="20" fillId="0" borderId="0" xfId="0" applyFont="1" applyAlignment="1">
      <alignment horizontal="center" vertical="center"/>
    </xf>
    <xf numFmtId="0" fontId="24" fillId="14" borderId="27" xfId="0" applyFont="1" applyFill="1" applyBorder="1" applyAlignment="1">
      <alignment horizontal="center" vertical="center" textRotation="90"/>
    </xf>
    <xf numFmtId="0" fontId="30" fillId="3" borderId="0" xfId="0" applyFont="1" applyFill="1"/>
    <xf numFmtId="0" fontId="33" fillId="3" borderId="0" xfId="0" applyFont="1" applyFill="1" applyAlignment="1">
      <alignment horizontal="justify" vertical="center" wrapText="1" readingOrder="1"/>
    </xf>
    <xf numFmtId="0" fontId="24" fillId="3" borderId="0" xfId="0" applyFont="1" applyFill="1" applyAlignment="1">
      <alignment vertical="center"/>
    </xf>
    <xf numFmtId="0" fontId="22" fillId="3" borderId="0" xfId="0" applyFont="1" applyFill="1"/>
    <xf numFmtId="0" fontId="30" fillId="0" borderId="0" xfId="0" applyFont="1"/>
    <xf numFmtId="0" fontId="33" fillId="0" borderId="0" xfId="0" applyFont="1" applyAlignment="1">
      <alignment horizontal="justify" vertical="center" wrapText="1" readingOrder="1"/>
    </xf>
    <xf numFmtId="0" fontId="34" fillId="0" borderId="0" xfId="0" applyFont="1" applyAlignment="1">
      <alignment vertical="center"/>
    </xf>
    <xf numFmtId="0" fontId="20" fillId="0" borderId="0" xfId="0" pivotButton="1" applyFont="1"/>
    <xf numFmtId="0" fontId="34" fillId="0" borderId="0" xfId="0" applyFont="1"/>
    <xf numFmtId="0" fontId="35" fillId="0" borderId="0" xfId="0" applyFont="1"/>
    <xf numFmtId="0" fontId="22" fillId="0" borderId="0" xfId="0" applyFont="1"/>
    <xf numFmtId="0" fontId="26" fillId="3" borderId="0" xfId="0" applyFont="1" applyFill="1"/>
    <xf numFmtId="0" fontId="36" fillId="3" borderId="0" xfId="0" applyFont="1" applyFill="1"/>
    <xf numFmtId="0" fontId="37" fillId="15" borderId="31" xfId="0" applyFont="1" applyFill="1" applyBorder="1" applyAlignment="1">
      <alignment horizontal="center" vertical="center" wrapText="1" readingOrder="1"/>
    </xf>
    <xf numFmtId="0" fontId="37" fillId="15" borderId="32" xfId="0" applyFont="1" applyFill="1" applyBorder="1" applyAlignment="1">
      <alignment horizontal="center" vertical="center" wrapText="1" readingOrder="1"/>
    </xf>
    <xf numFmtId="0" fontId="38" fillId="3" borderId="29" xfId="0" applyFont="1" applyFill="1" applyBorder="1" applyAlignment="1">
      <alignment horizontal="center" vertical="center" wrapText="1" readingOrder="1"/>
    </xf>
    <xf numFmtId="0" fontId="39" fillId="3" borderId="29" xfId="0" applyFont="1" applyFill="1" applyBorder="1" applyAlignment="1">
      <alignment horizontal="justify" vertical="center" wrapText="1" readingOrder="1"/>
    </xf>
    <xf numFmtId="9" fontId="38" fillId="3" borderId="34" xfId="0" applyNumberFormat="1" applyFont="1" applyFill="1" applyBorder="1" applyAlignment="1">
      <alignment horizontal="center" vertical="center" wrapText="1" readingOrder="1"/>
    </xf>
    <xf numFmtId="0" fontId="39" fillId="3" borderId="34" xfId="0" applyFont="1" applyFill="1" applyBorder="1" applyAlignment="1">
      <alignment horizontal="center" vertical="center" wrapText="1" readingOrder="1"/>
    </xf>
    <xf numFmtId="0" fontId="38" fillId="3" borderId="36" xfId="0" applyFont="1" applyFill="1" applyBorder="1" applyAlignment="1">
      <alignment horizontal="center" vertical="center" wrapText="1" readingOrder="1"/>
    </xf>
    <xf numFmtId="0" fontId="39" fillId="3" borderId="36" xfId="0" applyFont="1" applyFill="1" applyBorder="1" applyAlignment="1">
      <alignment horizontal="justify" vertical="center" wrapText="1" readingOrder="1"/>
    </xf>
    <xf numFmtId="0" fontId="39" fillId="3" borderId="37" xfId="0" applyFont="1" applyFill="1" applyBorder="1" applyAlignment="1">
      <alignment horizontal="center" vertical="center" wrapText="1" readingOrder="1"/>
    </xf>
    <xf numFmtId="0" fontId="42" fillId="3" borderId="0" xfId="0" applyFont="1" applyFill="1"/>
    <xf numFmtId="0" fontId="31" fillId="5" borderId="29" xfId="0" applyFont="1" applyFill="1" applyBorder="1" applyAlignment="1">
      <alignment horizontal="center" vertical="center" wrapText="1" readingOrder="1"/>
    </xf>
    <xf numFmtId="0" fontId="31" fillId="0" borderId="29" xfId="0" applyFont="1" applyBorder="1" applyAlignment="1">
      <alignment horizontal="justify" vertical="center" wrapText="1" readingOrder="1"/>
    </xf>
    <xf numFmtId="0" fontId="31" fillId="6" borderId="29" xfId="0" applyFont="1" applyFill="1" applyBorder="1" applyAlignment="1">
      <alignment horizontal="center" vertical="center" wrapText="1" readingOrder="1"/>
    </xf>
    <xf numFmtId="0" fontId="31" fillId="4" borderId="29" xfId="0" applyFont="1" applyFill="1" applyBorder="1" applyAlignment="1">
      <alignment horizontal="center" vertical="center" wrapText="1" readingOrder="1"/>
    </xf>
    <xf numFmtId="0" fontId="31" fillId="7" borderId="29" xfId="0" applyFont="1" applyFill="1" applyBorder="1" applyAlignment="1">
      <alignment horizontal="center" vertical="center" wrapText="1" readingOrder="1"/>
    </xf>
    <xf numFmtId="0" fontId="32" fillId="8" borderId="29" xfId="0" applyFont="1" applyFill="1" applyBorder="1" applyAlignment="1">
      <alignment horizontal="center" vertical="center" wrapText="1" readingOrder="1"/>
    </xf>
    <xf numFmtId="0" fontId="24" fillId="3" borderId="0" xfId="0" applyFont="1" applyFill="1" applyAlignment="1">
      <alignment horizontal="left" vertical="center"/>
    </xf>
    <xf numFmtId="0" fontId="45" fillId="0" borderId="0" xfId="0" applyFont="1" applyAlignment="1">
      <alignment horizontal="center" vertical="center" wrapText="1"/>
    </xf>
    <xf numFmtId="0" fontId="46" fillId="15" borderId="0" xfId="0" applyFont="1" applyFill="1" applyAlignment="1">
      <alignment horizontal="center" vertical="center" wrapText="1" readingOrder="1"/>
    </xf>
    <xf numFmtId="9" fontId="31" fillId="0" borderId="29" xfId="0" applyNumberFormat="1" applyFont="1" applyBorder="1" applyAlignment="1">
      <alignment horizontal="center" vertical="center" wrapText="1" readingOrder="1"/>
    </xf>
    <xf numFmtId="0" fontId="47" fillId="0" borderId="0" xfId="0" applyFont="1"/>
    <xf numFmtId="0" fontId="42" fillId="0" borderId="0" xfId="0" applyFont="1"/>
    <xf numFmtId="0" fontId="31" fillId="0" borderId="0" xfId="0" applyFont="1" applyAlignment="1">
      <alignment horizontal="justify" vertical="center" wrapText="1" readingOrder="1"/>
    </xf>
    <xf numFmtId="0" fontId="44" fillId="0" borderId="0" xfId="0" applyFont="1" applyAlignment="1">
      <alignment horizontal="center" vertical="center" wrapText="1" readingOrder="1"/>
    </xf>
    <xf numFmtId="0" fontId="44" fillId="15" borderId="26" xfId="0" applyFont="1" applyFill="1" applyBorder="1" applyAlignment="1">
      <alignment horizontal="center" vertical="center" wrapText="1" readingOrder="1"/>
    </xf>
    <xf numFmtId="0" fontId="24" fillId="0" borderId="25" xfId="0" applyFont="1" applyBorder="1" applyAlignment="1" applyProtection="1">
      <alignment horizontal="center" vertical="center" textRotation="90"/>
      <protection hidden="1"/>
    </xf>
    <xf numFmtId="0" fontId="20" fillId="0" borderId="25" xfId="0" applyFont="1" applyBorder="1" applyAlignment="1" applyProtection="1">
      <alignment horizontal="center" vertical="center" textRotation="90"/>
      <protection locked="0"/>
    </xf>
    <xf numFmtId="0" fontId="24" fillId="0" borderId="0" xfId="0" applyFont="1" applyAlignment="1">
      <alignment horizontal="center" vertical="center"/>
    </xf>
    <xf numFmtId="0" fontId="48" fillId="4" borderId="39" xfId="0" applyFont="1" applyFill="1" applyBorder="1" applyAlignment="1">
      <alignment horizontal="center" vertical="center" wrapText="1" readingOrder="1"/>
    </xf>
    <xf numFmtId="0" fontId="48" fillId="0" borderId="26" xfId="0" applyFont="1" applyBorder="1" applyAlignment="1">
      <alignment horizontal="center" vertical="center" wrapText="1" readingOrder="1"/>
    </xf>
    <xf numFmtId="0" fontId="48" fillId="7" borderId="39" xfId="0" applyFont="1" applyFill="1" applyBorder="1" applyAlignment="1">
      <alignment horizontal="center" vertical="center" wrapText="1" readingOrder="1"/>
    </xf>
    <xf numFmtId="0" fontId="49" fillId="8" borderId="39" xfId="0" applyFont="1" applyFill="1" applyBorder="1" applyAlignment="1">
      <alignment horizontal="center" vertical="center" wrapText="1" readingOrder="1"/>
    </xf>
    <xf numFmtId="0" fontId="50" fillId="0" borderId="26" xfId="0" applyFont="1" applyBorder="1" applyAlignment="1">
      <alignment horizontal="center" vertical="center" wrapText="1"/>
    </xf>
    <xf numFmtId="0" fontId="51" fillId="0" borderId="26" xfId="0" applyFont="1" applyBorder="1" applyAlignment="1">
      <alignment horizontal="center" vertical="center" wrapText="1"/>
    </xf>
    <xf numFmtId="0" fontId="52" fillId="0" borderId="26" xfId="0" applyFont="1" applyBorder="1" applyAlignment="1">
      <alignment horizontal="center" vertical="top" wrapText="1"/>
    </xf>
    <xf numFmtId="0" fontId="24" fillId="0" borderId="25" xfId="0" applyFont="1" applyBorder="1" applyAlignment="1" applyProtection="1">
      <alignment horizontal="center" vertical="center" textRotation="90" wrapText="1"/>
      <protection hidden="1"/>
    </xf>
    <xf numFmtId="0" fontId="20" fillId="0" borderId="25" xfId="0" applyFont="1" applyBorder="1" applyAlignment="1">
      <alignment horizontal="center" vertical="center"/>
    </xf>
    <xf numFmtId="0" fontId="26" fillId="0" borderId="25" xfId="0" applyFont="1" applyBorder="1" applyAlignment="1" applyProtection="1">
      <alignment horizontal="justify" vertical="center" wrapText="1"/>
      <protection locked="0"/>
    </xf>
    <xf numFmtId="0" fontId="20" fillId="0" borderId="25" xfId="0" applyFont="1" applyBorder="1" applyAlignment="1" applyProtection="1">
      <alignment horizontal="center" vertical="center"/>
      <protection hidden="1"/>
    </xf>
    <xf numFmtId="9" fontId="20" fillId="0" borderId="25" xfId="0" applyNumberFormat="1" applyFont="1" applyBorder="1" applyAlignment="1" applyProtection="1">
      <alignment horizontal="center" vertical="center"/>
      <protection hidden="1"/>
    </xf>
    <xf numFmtId="164" fontId="20" fillId="0" borderId="25" xfId="1" applyNumberFormat="1" applyFont="1" applyBorder="1" applyAlignment="1">
      <alignment horizontal="center" vertical="center"/>
    </xf>
    <xf numFmtId="0" fontId="20" fillId="0" borderId="26" xfId="0" applyFont="1" applyBorder="1" applyAlignment="1">
      <alignment horizontal="center" vertical="center"/>
    </xf>
    <xf numFmtId="0" fontId="26" fillId="0" borderId="26" xfId="0" applyFont="1" applyBorder="1" applyAlignment="1" applyProtection="1">
      <alignment horizontal="justify" vertical="center" wrapText="1"/>
      <protection locked="0"/>
    </xf>
    <xf numFmtId="0" fontId="20" fillId="0" borderId="26" xfId="0" applyFont="1" applyBorder="1" applyAlignment="1" applyProtection="1">
      <alignment horizontal="center" vertical="center"/>
      <protection hidden="1"/>
    </xf>
    <xf numFmtId="0" fontId="20" fillId="0" borderId="26" xfId="0" applyFont="1" applyBorder="1" applyAlignment="1" applyProtection="1">
      <alignment horizontal="center" vertical="center" textRotation="90"/>
      <protection locked="0"/>
    </xf>
    <xf numFmtId="9" fontId="20" fillId="0" borderId="26" xfId="0" applyNumberFormat="1" applyFont="1" applyBorder="1" applyAlignment="1" applyProtection="1">
      <alignment horizontal="center" vertical="center"/>
      <protection hidden="1"/>
    </xf>
    <xf numFmtId="164" fontId="20" fillId="0" borderId="26" xfId="1" applyNumberFormat="1" applyFont="1" applyBorder="1" applyAlignment="1">
      <alignment horizontal="center" vertical="center"/>
    </xf>
    <xf numFmtId="0" fontId="24" fillId="0" borderId="26" xfId="0" applyFont="1" applyBorder="1" applyAlignment="1" applyProtection="1">
      <alignment horizontal="center" vertical="center" textRotation="90"/>
      <protection hidden="1"/>
    </xf>
    <xf numFmtId="0" fontId="20" fillId="0" borderId="26" xfId="0" applyFont="1" applyBorder="1" applyAlignment="1" applyProtection="1">
      <alignment horizontal="justify" vertical="center"/>
      <protection locked="0"/>
    </xf>
    <xf numFmtId="164" fontId="20" fillId="0" borderId="26" xfId="1" applyNumberFormat="1" applyFont="1" applyFill="1" applyBorder="1" applyAlignment="1">
      <alignment horizontal="center" vertical="center"/>
    </xf>
    <xf numFmtId="0" fontId="26" fillId="0" borderId="26" xfId="0" applyFont="1" applyBorder="1" applyAlignment="1" applyProtection="1">
      <alignment horizontal="justify" vertical="center"/>
      <protection locked="0"/>
    </xf>
    <xf numFmtId="0" fontId="20" fillId="0" borderId="25" xfId="0" applyFont="1" applyBorder="1" applyAlignment="1" applyProtection="1">
      <alignment horizontal="justify" vertical="center" wrapText="1"/>
      <protection locked="0"/>
    </xf>
    <xf numFmtId="0" fontId="20" fillId="0" borderId="26" xfId="0" applyFont="1" applyBorder="1" applyAlignment="1" applyProtection="1">
      <alignment horizontal="justify" vertical="center" wrapText="1"/>
      <protection locked="0"/>
    </xf>
    <xf numFmtId="0" fontId="20" fillId="0" borderId="50" xfId="0" applyFont="1" applyBorder="1" applyAlignment="1">
      <alignment horizontal="center" vertical="center"/>
    </xf>
    <xf numFmtId="0" fontId="26" fillId="0" borderId="50" xfId="0" applyFont="1" applyBorder="1" applyAlignment="1" applyProtection="1">
      <alignment horizontal="justify" vertical="center" wrapText="1"/>
      <protection locked="0"/>
    </xf>
    <xf numFmtId="0" fontId="20" fillId="0" borderId="50" xfId="0" applyFont="1" applyBorder="1" applyAlignment="1" applyProtection="1">
      <alignment horizontal="center" vertical="center"/>
      <protection hidden="1"/>
    </xf>
    <xf numFmtId="0" fontId="20" fillId="0" borderId="50" xfId="0" applyFont="1" applyBorder="1" applyAlignment="1" applyProtection="1">
      <alignment horizontal="center" vertical="center" textRotation="90"/>
      <protection locked="0"/>
    </xf>
    <xf numFmtId="9" fontId="20" fillId="0" borderId="50" xfId="0" applyNumberFormat="1" applyFont="1" applyBorder="1" applyAlignment="1" applyProtection="1">
      <alignment horizontal="center" vertical="center"/>
      <protection hidden="1"/>
    </xf>
    <xf numFmtId="164" fontId="20" fillId="0" borderId="50" xfId="1" applyNumberFormat="1" applyFont="1" applyBorder="1" applyAlignment="1">
      <alignment horizontal="center" vertical="center"/>
    </xf>
    <xf numFmtId="0" fontId="24" fillId="0" borderId="51" xfId="0" applyFont="1" applyBorder="1" applyAlignment="1" applyProtection="1">
      <alignment horizontal="center" vertical="center" textRotation="90" wrapText="1"/>
      <protection hidden="1"/>
    </xf>
    <xf numFmtId="0" fontId="24" fillId="0" borderId="50" xfId="0" applyFont="1" applyBorder="1" applyAlignment="1" applyProtection="1">
      <alignment horizontal="center" vertical="center" textRotation="90"/>
      <protection hidden="1"/>
    </xf>
    <xf numFmtId="0" fontId="20" fillId="0" borderId="48" xfId="0" applyFont="1" applyBorder="1" applyAlignment="1" applyProtection="1">
      <alignment horizontal="center" vertical="center" textRotation="90"/>
      <protection locked="0"/>
    </xf>
    <xf numFmtId="0" fontId="20" fillId="0" borderId="53" xfId="0" applyFont="1" applyBorder="1" applyAlignment="1" applyProtection="1">
      <alignment horizontal="center" vertical="center" textRotation="90"/>
      <protection locked="0"/>
    </xf>
    <xf numFmtId="0" fontId="20" fillId="0" borderId="26" xfId="0" applyFont="1" applyBorder="1" applyAlignment="1">
      <alignment horizontal="center" vertical="top"/>
    </xf>
    <xf numFmtId="0" fontId="26" fillId="0" borderId="26" xfId="0" applyFont="1" applyBorder="1" applyAlignment="1" applyProtection="1">
      <alignment horizontal="justify" vertical="top" wrapText="1"/>
      <protection locked="0"/>
    </xf>
    <xf numFmtId="0" fontId="20" fillId="0" borderId="26" xfId="0" applyFont="1" applyBorder="1" applyAlignment="1" applyProtection="1">
      <alignment horizontal="center" vertical="top"/>
      <protection hidden="1"/>
    </xf>
    <xf numFmtId="0" fontId="20" fillId="0" borderId="26" xfId="0" applyFont="1" applyBorder="1" applyAlignment="1" applyProtection="1">
      <alignment horizontal="center" vertical="top" textRotation="90"/>
      <protection locked="0"/>
    </xf>
    <xf numFmtId="9" fontId="20" fillId="0" borderId="26" xfId="0" applyNumberFormat="1" applyFont="1" applyBorder="1" applyAlignment="1" applyProtection="1">
      <alignment horizontal="center" vertical="top"/>
      <protection hidden="1"/>
    </xf>
    <xf numFmtId="164" fontId="20" fillId="0" borderId="26" xfId="1" applyNumberFormat="1" applyFont="1" applyBorder="1" applyAlignment="1">
      <alignment horizontal="center" vertical="top"/>
    </xf>
    <xf numFmtId="0" fontId="24" fillId="0" borderId="25" xfId="0" applyFont="1" applyBorder="1" applyAlignment="1" applyProtection="1">
      <alignment horizontal="center" vertical="top" textRotation="90" wrapText="1"/>
      <protection hidden="1"/>
    </xf>
    <xf numFmtId="0" fontId="20" fillId="0" borderId="25" xfId="0" applyFont="1" applyBorder="1" applyAlignment="1" applyProtection="1">
      <alignment horizontal="center" vertical="top" textRotation="90"/>
      <protection locked="0"/>
    </xf>
    <xf numFmtId="164" fontId="20" fillId="0" borderId="26" xfId="1" applyNumberFormat="1" applyFont="1" applyFill="1" applyBorder="1" applyAlignment="1">
      <alignment horizontal="center" vertical="top"/>
    </xf>
    <xf numFmtId="0" fontId="20" fillId="0" borderId="26" xfId="0" applyFont="1" applyBorder="1" applyAlignment="1" applyProtection="1">
      <alignment horizontal="justify" vertical="top"/>
      <protection locked="0"/>
    </xf>
    <xf numFmtId="0" fontId="24" fillId="0" borderId="26" xfId="0" applyFont="1" applyBorder="1" applyAlignment="1" applyProtection="1">
      <alignment horizontal="center" vertical="top" textRotation="90"/>
      <protection hidden="1"/>
    </xf>
    <xf numFmtId="0" fontId="20" fillId="0" borderId="0" xfId="0" applyFont="1" applyAlignment="1">
      <alignment horizontal="center" vertical="center" textRotation="90"/>
    </xf>
    <xf numFmtId="0" fontId="20" fillId="0" borderId="56" xfId="0" applyFont="1" applyBorder="1" applyAlignment="1" applyProtection="1">
      <alignment horizontal="center" vertical="top" textRotation="90"/>
      <protection locked="0"/>
    </xf>
    <xf numFmtId="0" fontId="26" fillId="0" borderId="25" xfId="0" applyFont="1" applyBorder="1" applyAlignment="1" applyProtection="1">
      <alignment horizontal="justify" vertical="top" wrapText="1"/>
      <protection locked="0"/>
    </xf>
    <xf numFmtId="0" fontId="20" fillId="0" borderId="25" xfId="0" applyFont="1" applyBorder="1" applyAlignment="1" applyProtection="1">
      <alignment horizontal="center" vertical="top"/>
      <protection hidden="1"/>
    </xf>
    <xf numFmtId="9" fontId="20" fillId="0" borderId="25" xfId="0" applyNumberFormat="1" applyFont="1" applyBorder="1" applyAlignment="1" applyProtection="1">
      <alignment horizontal="center" vertical="top"/>
      <protection hidden="1"/>
    </xf>
    <xf numFmtId="164" fontId="20" fillId="0" borderId="25" xfId="1" applyNumberFormat="1" applyFont="1" applyBorder="1" applyAlignment="1">
      <alignment horizontal="center" vertical="top"/>
    </xf>
    <xf numFmtId="0" fontId="20" fillId="0" borderId="57" xfId="0" applyFont="1" applyBorder="1" applyAlignment="1" applyProtection="1">
      <alignment horizontal="center" vertical="top"/>
      <protection hidden="1"/>
    </xf>
    <xf numFmtId="0" fontId="20" fillId="0" borderId="57" xfId="0" applyFont="1" applyBorder="1" applyAlignment="1" applyProtection="1">
      <alignment horizontal="center" vertical="top" textRotation="90"/>
      <protection locked="0"/>
    </xf>
    <xf numFmtId="9" fontId="20" fillId="0" borderId="57" xfId="0" applyNumberFormat="1" applyFont="1" applyBorder="1" applyAlignment="1" applyProtection="1">
      <alignment horizontal="center" vertical="top"/>
      <protection hidden="1"/>
    </xf>
    <xf numFmtId="164" fontId="20" fillId="0" borderId="57" xfId="1" applyNumberFormat="1" applyFont="1" applyBorder="1" applyAlignment="1">
      <alignment horizontal="center" vertical="top"/>
    </xf>
    <xf numFmtId="0" fontId="24" fillId="0" borderId="57" xfId="0" applyFont="1" applyBorder="1" applyAlignment="1" applyProtection="1">
      <alignment horizontal="center" vertical="top" textRotation="90" wrapText="1"/>
      <protection hidden="1"/>
    </xf>
    <xf numFmtId="0" fontId="24" fillId="0" borderId="57" xfId="0" applyFont="1" applyBorder="1" applyAlignment="1" applyProtection="1">
      <alignment horizontal="center" vertical="top" textRotation="90"/>
      <protection hidden="1"/>
    </xf>
    <xf numFmtId="164" fontId="20" fillId="8" borderId="57" xfId="1" applyNumberFormat="1" applyFont="1" applyFill="1" applyBorder="1" applyAlignment="1">
      <alignment horizontal="center" vertical="top"/>
    </xf>
    <xf numFmtId="0" fontId="57" fillId="0" borderId="58" xfId="0" applyFont="1" applyBorder="1" applyAlignment="1" applyProtection="1">
      <alignment horizontal="justify" vertical="center" wrapText="1"/>
      <protection locked="0"/>
    </xf>
    <xf numFmtId="0" fontId="57" fillId="0" borderId="58" xfId="0" applyFont="1" applyBorder="1" applyAlignment="1" applyProtection="1">
      <alignment horizontal="justify" vertical="center"/>
      <protection locked="0"/>
    </xf>
    <xf numFmtId="9" fontId="20" fillId="0" borderId="25" xfId="0" applyNumberFormat="1" applyFont="1" applyBorder="1" applyAlignment="1" applyProtection="1">
      <alignment horizontal="center" vertical="top" wrapText="1"/>
      <protection locked="0"/>
    </xf>
    <xf numFmtId="9" fontId="20" fillId="0" borderId="26" xfId="0" applyNumberFormat="1" applyFont="1" applyBorder="1" applyAlignment="1" applyProtection="1">
      <alignment horizontal="center" vertical="top" wrapText="1"/>
      <protection locked="0"/>
    </xf>
    <xf numFmtId="9" fontId="20" fillId="0" borderId="26" xfId="0" applyNumberFormat="1" applyFont="1" applyBorder="1" applyAlignment="1" applyProtection="1">
      <alignment horizontal="center" vertical="top" wrapText="1"/>
      <protection hidden="1"/>
    </xf>
    <xf numFmtId="0" fontId="24" fillId="0" borderId="25" xfId="0" applyFont="1" applyBorder="1" applyAlignment="1" applyProtection="1">
      <alignment horizontal="center" vertical="top" wrapText="1"/>
      <protection hidden="1"/>
    </xf>
    <xf numFmtId="0" fontId="24" fillId="0" borderId="26" xfId="0" applyFont="1" applyBorder="1" applyAlignment="1" applyProtection="1">
      <alignment horizontal="center" vertical="top" wrapText="1"/>
      <protection hidden="1"/>
    </xf>
    <xf numFmtId="0" fontId="24" fillId="0" borderId="25" xfId="0" applyFont="1" applyBorder="1" applyAlignment="1" applyProtection="1">
      <alignment horizontal="center" vertical="top"/>
      <protection hidden="1"/>
    </xf>
    <xf numFmtId="0" fontId="24" fillId="0" borderId="26" xfId="0" applyFont="1" applyBorder="1" applyAlignment="1" applyProtection="1">
      <alignment horizontal="center" vertical="top"/>
      <protection hidden="1"/>
    </xf>
    <xf numFmtId="0" fontId="20" fillId="0" borderId="54" xfId="0" applyFont="1" applyBorder="1" applyAlignment="1">
      <alignment horizontal="center" vertical="top" textRotation="90"/>
    </xf>
    <xf numFmtId="0" fontId="20" fillId="0" borderId="55" xfId="0" applyFont="1" applyBorder="1" applyAlignment="1">
      <alignment horizontal="center" vertical="top" textRotation="90"/>
    </xf>
    <xf numFmtId="0" fontId="20" fillId="0" borderId="25" xfId="0" applyFont="1" applyBorder="1" applyAlignment="1" applyProtection="1">
      <alignment horizontal="center" vertical="top" wrapText="1"/>
      <protection locked="0"/>
    </xf>
    <xf numFmtId="0" fontId="20" fillId="0" borderId="26" xfId="0" applyFont="1" applyBorder="1" applyAlignment="1" applyProtection="1">
      <alignment horizontal="center" vertical="top" wrapText="1"/>
      <protection locked="0"/>
    </xf>
    <xf numFmtId="0" fontId="22" fillId="0" borderId="26" xfId="0" applyFont="1" applyBorder="1" applyAlignment="1" applyProtection="1">
      <alignment horizontal="center" vertical="top" wrapText="1"/>
      <protection locked="0"/>
    </xf>
    <xf numFmtId="9" fontId="20" fillId="0" borderId="25" xfId="0" applyNumberFormat="1" applyFont="1" applyBorder="1" applyAlignment="1" applyProtection="1">
      <alignment horizontal="center" vertical="top" wrapText="1"/>
      <protection hidden="1"/>
    </xf>
    <xf numFmtId="9" fontId="22" fillId="0" borderId="25" xfId="0" applyNumberFormat="1" applyFont="1" applyBorder="1" applyAlignment="1" applyProtection="1">
      <alignment horizontal="center" vertical="center" wrapText="1"/>
      <protection locked="0"/>
    </xf>
    <xf numFmtId="9" fontId="22" fillId="0" borderId="26" xfId="0" applyNumberFormat="1" applyFont="1" applyBorder="1" applyAlignment="1" applyProtection="1">
      <alignment horizontal="center" vertical="center" wrapText="1"/>
      <protection locked="0"/>
    </xf>
    <xf numFmtId="9" fontId="22" fillId="0" borderId="50" xfId="0" applyNumberFormat="1" applyFont="1" applyBorder="1" applyAlignment="1" applyProtection="1">
      <alignment horizontal="center" vertical="center" wrapText="1"/>
      <protection locked="0"/>
    </xf>
    <xf numFmtId="9" fontId="20" fillId="0" borderId="25" xfId="0" applyNumberFormat="1" applyFont="1" applyBorder="1" applyAlignment="1" applyProtection="1">
      <alignment horizontal="center" vertical="center" wrapText="1"/>
      <protection hidden="1"/>
    </xf>
    <xf numFmtId="9" fontId="20" fillId="0" borderId="26" xfId="0" applyNumberFormat="1" applyFont="1" applyBorder="1" applyAlignment="1" applyProtection="1">
      <alignment horizontal="center" vertical="center" wrapText="1"/>
      <protection hidden="1"/>
    </xf>
    <xf numFmtId="9" fontId="20" fillId="0" borderId="50" xfId="0" applyNumberFormat="1" applyFont="1" applyBorder="1" applyAlignment="1" applyProtection="1">
      <alignment horizontal="center" vertical="center" wrapText="1"/>
      <protection hidden="1"/>
    </xf>
    <xf numFmtId="0" fontId="24" fillId="0" borderId="25" xfId="0" applyFont="1" applyBorder="1" applyAlignment="1" applyProtection="1">
      <alignment horizontal="center" vertical="center" wrapText="1"/>
      <protection hidden="1"/>
    </xf>
    <xf numFmtId="0" fontId="24" fillId="0" borderId="26" xfId="0" applyFont="1" applyBorder="1" applyAlignment="1" applyProtection="1">
      <alignment horizontal="center" vertical="center" wrapText="1"/>
      <protection hidden="1"/>
    </xf>
    <xf numFmtId="0" fontId="24" fillId="0" borderId="50" xfId="0" applyFont="1" applyBorder="1" applyAlignment="1" applyProtection="1">
      <alignment horizontal="center" vertical="center" wrapText="1"/>
      <protection hidden="1"/>
    </xf>
    <xf numFmtId="0" fontId="24" fillId="0" borderId="25" xfId="0" applyFont="1" applyBorder="1" applyAlignment="1" applyProtection="1">
      <alignment horizontal="center" vertical="center"/>
      <protection hidden="1"/>
    </xf>
    <xf numFmtId="0" fontId="24" fillId="0" borderId="26" xfId="0" applyFont="1" applyBorder="1" applyAlignment="1" applyProtection="1">
      <alignment horizontal="center" vertical="center"/>
      <protection hidden="1"/>
    </xf>
    <xf numFmtId="0" fontId="24" fillId="0" borderId="50" xfId="0" applyFont="1" applyBorder="1" applyAlignment="1" applyProtection="1">
      <alignment horizontal="center" vertical="center"/>
      <protection hidden="1"/>
    </xf>
    <xf numFmtId="0" fontId="20" fillId="0" borderId="24" xfId="0" applyFont="1" applyBorder="1" applyAlignment="1">
      <alignment horizontal="center" vertical="top" textRotation="90"/>
    </xf>
    <xf numFmtId="0" fontId="20" fillId="0" borderId="28" xfId="0" applyFont="1" applyBorder="1" applyAlignment="1">
      <alignment horizontal="center" vertical="top" textRotation="90"/>
    </xf>
    <xf numFmtId="0" fontId="20" fillId="0" borderId="49" xfId="0" applyFont="1" applyBorder="1" applyAlignment="1">
      <alignment horizontal="center" vertical="top" textRotation="90"/>
    </xf>
    <xf numFmtId="0" fontId="20" fillId="0" borderId="25" xfId="0" applyFont="1" applyBorder="1" applyAlignment="1" applyProtection="1">
      <alignment horizontal="center" vertical="center" wrapText="1"/>
      <protection locked="0"/>
    </xf>
    <xf numFmtId="0" fontId="20" fillId="0" borderId="26" xfId="0" applyFont="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2" fillId="0" borderId="26" xfId="0" applyFont="1" applyBorder="1" applyAlignment="1" applyProtection="1">
      <alignment horizontal="center" vertical="center" wrapText="1"/>
      <protection locked="0"/>
    </xf>
    <xf numFmtId="0" fontId="22" fillId="0" borderId="50"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9" fontId="20" fillId="0" borderId="25" xfId="0" applyNumberFormat="1" applyFont="1" applyBorder="1" applyAlignment="1" applyProtection="1">
      <alignment horizontal="center" vertical="center" wrapText="1"/>
      <protection locked="0"/>
    </xf>
    <xf numFmtId="9" fontId="20" fillId="0" borderId="26" xfId="0" applyNumberFormat="1" applyFont="1" applyBorder="1" applyAlignment="1" applyProtection="1">
      <alignment horizontal="center" vertical="center" wrapText="1"/>
      <protection locked="0"/>
    </xf>
    <xf numFmtId="0" fontId="24" fillId="14" borderId="46" xfId="0" applyFont="1" applyFill="1" applyBorder="1" applyAlignment="1">
      <alignment horizontal="center" vertical="center"/>
    </xf>
    <xf numFmtId="0" fontId="24" fillId="14" borderId="41" xfId="0" applyFont="1" applyFill="1" applyBorder="1" applyAlignment="1">
      <alignment horizontal="center" vertical="center"/>
    </xf>
    <xf numFmtId="0" fontId="24" fillId="14" borderId="42" xfId="0" applyFont="1" applyFill="1" applyBorder="1" applyAlignment="1">
      <alignment horizontal="center" vertical="center"/>
    </xf>
    <xf numFmtId="0" fontId="27" fillId="15" borderId="40" xfId="0" applyFont="1" applyFill="1" applyBorder="1" applyAlignment="1">
      <alignment horizontal="center" vertical="center"/>
    </xf>
    <xf numFmtId="0" fontId="27" fillId="15" borderId="41" xfId="0" applyFont="1" applyFill="1" applyBorder="1" applyAlignment="1">
      <alignment horizontal="center" vertical="center"/>
    </xf>
    <xf numFmtId="0" fontId="27" fillId="15" borderId="42" xfId="0" applyFont="1" applyFill="1" applyBorder="1" applyAlignment="1">
      <alignment horizontal="center" vertical="center"/>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20" fillId="0" borderId="52" xfId="0" applyFont="1" applyBorder="1" applyAlignment="1">
      <alignment horizontal="center" vertical="center"/>
    </xf>
    <xf numFmtId="0" fontId="21" fillId="0" borderId="23" xfId="0" applyFont="1" applyBorder="1" applyAlignment="1">
      <alignment horizontal="center" vertical="center"/>
    </xf>
    <xf numFmtId="0" fontId="21" fillId="0" borderId="0" xfId="0" applyFont="1" applyAlignment="1">
      <alignment horizontal="center" vertical="center"/>
    </xf>
    <xf numFmtId="0" fontId="21" fillId="0" borderId="38" xfId="0" applyFont="1" applyBorder="1" applyAlignment="1">
      <alignment horizontal="center" vertical="center"/>
    </xf>
    <xf numFmtId="0" fontId="23" fillId="13" borderId="44" xfId="0" applyFont="1" applyFill="1" applyBorder="1" applyAlignment="1">
      <alignment horizontal="center" vertical="center" wrapText="1"/>
    </xf>
    <xf numFmtId="0" fontId="23" fillId="13" borderId="27" xfId="0" applyFont="1" applyFill="1" applyBorder="1" applyAlignment="1">
      <alignment horizontal="center" vertical="center"/>
    </xf>
    <xf numFmtId="0" fontId="23" fillId="13" borderId="45" xfId="0" applyFont="1" applyFill="1" applyBorder="1" applyAlignment="1">
      <alignment horizontal="center" vertical="center"/>
    </xf>
    <xf numFmtId="0" fontId="24" fillId="14" borderId="43" xfId="0" applyFont="1" applyFill="1" applyBorder="1" applyAlignment="1">
      <alignment horizontal="center" vertical="center"/>
    </xf>
    <xf numFmtId="0" fontId="27" fillId="15" borderId="43" xfId="0" applyFont="1" applyFill="1" applyBorder="1" applyAlignment="1">
      <alignment horizontal="center" vertical="center"/>
    </xf>
    <xf numFmtId="0" fontId="27" fillId="15" borderId="47" xfId="0" applyFont="1" applyFill="1" applyBorder="1" applyAlignment="1">
      <alignment horizontal="center" vertical="center"/>
    </xf>
    <xf numFmtId="0" fontId="55" fillId="0" borderId="26" xfId="0" applyFont="1" applyBorder="1" applyAlignment="1" applyProtection="1">
      <alignment horizontal="center" vertical="center" wrapText="1"/>
      <protection locked="0"/>
    </xf>
    <xf numFmtId="0" fontId="27" fillId="15" borderId="45" xfId="0" applyFont="1" applyFill="1" applyBorder="1" applyAlignment="1">
      <alignment horizontal="center" vertical="center" textRotation="90" wrapText="1"/>
    </xf>
    <xf numFmtId="0" fontId="24" fillId="14" borderId="27" xfId="0" applyFont="1" applyFill="1" applyBorder="1" applyAlignment="1">
      <alignment horizontal="center" vertical="center" textRotation="90" wrapText="1"/>
    </xf>
    <xf numFmtId="0" fontId="27" fillId="15" borderId="27" xfId="0" applyFont="1" applyFill="1" applyBorder="1" applyAlignment="1">
      <alignment horizontal="center" vertical="center" textRotation="90" wrapText="1"/>
    </xf>
    <xf numFmtId="0" fontId="24" fillId="14" borderId="27" xfId="0" applyFont="1" applyFill="1" applyBorder="1" applyAlignment="1">
      <alignment horizontal="center" vertical="center" wrapText="1"/>
    </xf>
    <xf numFmtId="0" fontId="24" fillId="14" borderId="27" xfId="0" applyFont="1" applyFill="1" applyBorder="1" applyAlignment="1">
      <alignment horizontal="center" vertical="center"/>
    </xf>
    <xf numFmtId="0" fontId="27" fillId="15" borderId="27" xfId="0" applyFont="1" applyFill="1" applyBorder="1" applyAlignment="1">
      <alignment horizontal="center" vertical="center" wrapText="1"/>
    </xf>
    <xf numFmtId="0" fontId="27" fillId="15" borderId="27" xfId="0" applyFont="1" applyFill="1" applyBorder="1" applyAlignment="1">
      <alignment horizontal="center" vertical="center"/>
    </xf>
    <xf numFmtId="0" fontId="55" fillId="0" borderId="25" xfId="0" applyFont="1" applyBorder="1" applyAlignment="1" applyProtection="1">
      <alignment horizontal="center" vertical="center" wrapText="1"/>
      <protection locked="0"/>
    </xf>
    <xf numFmtId="0" fontId="25" fillId="14" borderId="44" xfId="0" applyFont="1" applyFill="1" applyBorder="1" applyAlignment="1">
      <alignment horizontal="center" vertical="center" textRotation="90"/>
    </xf>
    <xf numFmtId="0" fontId="6" fillId="9" borderId="0" xfId="0" applyFont="1" applyFill="1" applyAlignment="1">
      <alignment horizontal="center" vertical="center" textRotation="90" wrapText="1" readingOrder="1"/>
    </xf>
    <xf numFmtId="0" fontId="6" fillId="9" borderId="5" xfId="0" applyFont="1" applyFill="1" applyBorder="1" applyAlignment="1">
      <alignment horizontal="center" vertical="center" textRotation="90" wrapText="1" readingOrder="1"/>
    </xf>
    <xf numFmtId="0" fontId="9" fillId="11" borderId="10" xfId="0" applyFont="1" applyFill="1" applyBorder="1" applyAlignment="1">
      <alignment horizontal="center" vertical="center" wrapText="1" readingOrder="1"/>
    </xf>
    <xf numFmtId="0" fontId="9" fillId="11" borderId="11" xfId="0" applyFont="1" applyFill="1" applyBorder="1" applyAlignment="1">
      <alignment horizontal="center" vertical="center" wrapText="1" readingOrder="1"/>
    </xf>
    <xf numFmtId="0" fontId="9" fillId="11" borderId="12" xfId="0" applyFont="1" applyFill="1" applyBorder="1" applyAlignment="1">
      <alignment horizontal="center" vertical="center" wrapText="1" readingOrder="1"/>
    </xf>
    <xf numFmtId="0" fontId="9" fillId="11" borderId="13" xfId="0" applyFont="1" applyFill="1" applyBorder="1" applyAlignment="1">
      <alignment horizontal="center" vertical="center" wrapText="1" readingOrder="1"/>
    </xf>
    <xf numFmtId="0" fontId="9" fillId="11" borderId="0" xfId="0" applyFont="1" applyFill="1" applyAlignment="1">
      <alignment horizontal="center" vertical="center" wrapText="1" readingOrder="1"/>
    </xf>
    <xf numFmtId="0" fontId="9" fillId="11" borderId="14" xfId="0" applyFont="1" applyFill="1" applyBorder="1" applyAlignment="1">
      <alignment horizontal="center" vertical="center" wrapText="1" readingOrder="1"/>
    </xf>
    <xf numFmtId="0" fontId="9" fillId="11" borderId="15" xfId="0" applyFont="1" applyFill="1" applyBorder="1" applyAlignment="1">
      <alignment horizontal="center" vertical="center" wrapText="1" readingOrder="1"/>
    </xf>
    <xf numFmtId="0" fontId="9" fillId="11" borderId="16" xfId="0" applyFont="1" applyFill="1" applyBorder="1" applyAlignment="1">
      <alignment horizontal="center" vertical="center" wrapText="1" readingOrder="1"/>
    </xf>
    <xf numFmtId="0" fontId="9" fillId="11" borderId="17" xfId="0" applyFont="1" applyFill="1" applyBorder="1" applyAlignment="1">
      <alignment horizontal="center" vertical="center" wrapText="1" readingOrder="1"/>
    </xf>
    <xf numFmtId="0" fontId="9" fillId="10" borderId="10" xfId="0" applyFont="1" applyFill="1" applyBorder="1" applyAlignment="1">
      <alignment horizontal="center" vertical="center" wrapText="1" readingOrder="1"/>
    </xf>
    <xf numFmtId="0" fontId="9" fillId="10" borderId="11" xfId="0" applyFont="1" applyFill="1" applyBorder="1" applyAlignment="1">
      <alignment horizontal="center" vertical="center" wrapText="1" readingOrder="1"/>
    </xf>
    <xf numFmtId="0" fontId="9" fillId="10" borderId="12" xfId="0" applyFont="1" applyFill="1" applyBorder="1" applyAlignment="1">
      <alignment horizontal="center" vertical="center" wrapText="1" readingOrder="1"/>
    </xf>
    <xf numFmtId="0" fontId="9" fillId="10" borderId="13" xfId="0" applyFont="1" applyFill="1" applyBorder="1" applyAlignment="1">
      <alignment horizontal="center" vertical="center" wrapText="1" readingOrder="1"/>
    </xf>
    <xf numFmtId="0" fontId="9" fillId="10" borderId="0" xfId="0" applyFont="1" applyFill="1" applyAlignment="1">
      <alignment horizontal="center" vertical="center" wrapText="1" readingOrder="1"/>
    </xf>
    <xf numFmtId="0" fontId="9" fillId="10" borderId="14" xfId="0" applyFont="1" applyFill="1" applyBorder="1" applyAlignment="1">
      <alignment horizontal="center" vertical="center" wrapText="1" readingOrder="1"/>
    </xf>
    <xf numFmtId="0" fontId="9" fillId="10" borderId="15" xfId="0" applyFont="1" applyFill="1" applyBorder="1" applyAlignment="1">
      <alignment horizontal="center" vertical="center" wrapText="1" readingOrder="1"/>
    </xf>
    <xf numFmtId="0" fontId="9" fillId="10" borderId="16" xfId="0" applyFont="1" applyFill="1" applyBorder="1" applyAlignment="1">
      <alignment horizontal="center" vertical="center" wrapText="1" readingOrder="1"/>
    </xf>
    <xf numFmtId="0" fontId="9" fillId="10" borderId="17" xfId="0" applyFont="1" applyFill="1" applyBorder="1" applyAlignment="1">
      <alignment horizontal="center" vertical="center" wrapText="1" readingOrder="1"/>
    </xf>
    <xf numFmtId="0" fontId="9" fillId="12" borderId="10" xfId="0" applyFont="1" applyFill="1" applyBorder="1" applyAlignment="1">
      <alignment horizontal="center" vertical="center" wrapText="1" readingOrder="1"/>
    </xf>
    <xf numFmtId="0" fontId="9" fillId="12" borderId="11" xfId="0" applyFont="1" applyFill="1" applyBorder="1" applyAlignment="1">
      <alignment horizontal="center" vertical="center" wrapText="1" readingOrder="1"/>
    </xf>
    <xf numFmtId="0" fontId="9" fillId="12" borderId="12" xfId="0" applyFont="1" applyFill="1" applyBorder="1" applyAlignment="1">
      <alignment horizontal="center" vertical="center" wrapText="1" readingOrder="1"/>
    </xf>
    <xf numFmtId="0" fontId="9" fillId="12" borderId="13" xfId="0" applyFont="1" applyFill="1" applyBorder="1" applyAlignment="1">
      <alignment horizontal="center" vertical="center" wrapText="1" readingOrder="1"/>
    </xf>
    <xf numFmtId="0" fontId="9" fillId="12" borderId="0" xfId="0" applyFont="1" applyFill="1" applyAlignment="1">
      <alignment horizontal="center" vertical="center" wrapText="1" readingOrder="1"/>
    </xf>
    <xf numFmtId="0" fontId="9" fillId="12" borderId="14" xfId="0" applyFont="1" applyFill="1" applyBorder="1" applyAlignment="1">
      <alignment horizontal="center" vertical="center" wrapText="1" readingOrder="1"/>
    </xf>
    <xf numFmtId="0" fontId="9" fillId="12" borderId="15" xfId="0" applyFont="1" applyFill="1" applyBorder="1" applyAlignment="1">
      <alignment horizontal="center" vertical="center" wrapText="1" readingOrder="1"/>
    </xf>
    <xf numFmtId="0" fontId="9" fillId="12" borderId="16" xfId="0" applyFont="1" applyFill="1" applyBorder="1" applyAlignment="1">
      <alignment horizontal="center" vertical="center" wrapText="1" readingOrder="1"/>
    </xf>
    <xf numFmtId="0" fontId="9" fillId="12" borderId="17" xfId="0" applyFont="1" applyFill="1" applyBorder="1" applyAlignment="1">
      <alignment horizontal="center" vertical="center" wrapText="1" readingOrder="1"/>
    </xf>
    <xf numFmtId="0" fontId="9" fillId="5" borderId="10" xfId="0" applyFont="1" applyFill="1" applyBorder="1" applyAlignment="1">
      <alignment horizontal="center" vertical="center" wrapText="1" readingOrder="1"/>
    </xf>
    <xf numFmtId="0" fontId="9" fillId="5" borderId="11" xfId="0" applyFont="1" applyFill="1" applyBorder="1" applyAlignment="1">
      <alignment horizontal="center" vertical="center" wrapText="1" readingOrder="1"/>
    </xf>
    <xf numFmtId="0" fontId="9" fillId="5" borderId="12" xfId="0" applyFont="1" applyFill="1" applyBorder="1" applyAlignment="1">
      <alignment horizontal="center" vertical="center" wrapText="1" readingOrder="1"/>
    </xf>
    <xf numFmtId="0" fontId="9" fillId="5" borderId="13" xfId="0" applyFont="1" applyFill="1" applyBorder="1" applyAlignment="1">
      <alignment horizontal="center" vertical="center" wrapText="1" readingOrder="1"/>
    </xf>
    <xf numFmtId="0" fontId="9" fillId="5" borderId="0" xfId="0" applyFont="1" applyFill="1" applyAlignment="1">
      <alignment horizontal="center" vertical="center" wrapText="1" readingOrder="1"/>
    </xf>
    <xf numFmtId="0" fontId="9" fillId="5" borderId="14" xfId="0" applyFont="1" applyFill="1" applyBorder="1" applyAlignment="1">
      <alignment horizontal="center" vertical="center" wrapText="1" readingOrder="1"/>
    </xf>
    <xf numFmtId="0" fontId="9" fillId="5" borderId="15" xfId="0" applyFont="1" applyFill="1" applyBorder="1" applyAlignment="1">
      <alignment horizontal="center" vertical="center" wrapText="1" readingOrder="1"/>
    </xf>
    <xf numFmtId="0" fontId="9" fillId="5" borderId="16" xfId="0" applyFont="1" applyFill="1" applyBorder="1" applyAlignment="1">
      <alignment horizontal="center" vertical="center" wrapText="1" readingOrder="1"/>
    </xf>
    <xf numFmtId="0" fontId="9" fillId="5" borderId="17" xfId="0" applyFont="1" applyFill="1" applyBorder="1" applyAlignment="1">
      <alignment horizontal="center" vertical="center" wrapText="1" readingOrder="1"/>
    </xf>
    <xf numFmtId="0" fontId="5" fillId="0" borderId="2" xfId="0" applyFont="1" applyBorder="1" applyAlignment="1">
      <alignment horizontal="center" vertical="center" wrapText="1"/>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8" fillId="10" borderId="0" xfId="0" applyFont="1" applyFill="1" applyAlignment="1" applyProtection="1">
      <alignment horizontal="center" vertical="center" wrapText="1" readingOrder="1"/>
      <protection hidden="1"/>
    </xf>
    <xf numFmtId="0" fontId="8" fillId="10" borderId="5" xfId="0" applyFont="1" applyFill="1" applyBorder="1" applyAlignment="1" applyProtection="1">
      <alignment horizontal="center" vertical="center" wrapText="1" readingOrder="1"/>
      <protection hidden="1"/>
    </xf>
    <xf numFmtId="0" fontId="8" fillId="10" borderId="2" xfId="0" applyFont="1" applyFill="1" applyBorder="1" applyAlignment="1" applyProtection="1">
      <alignment horizontal="center" vertical="center" wrapText="1" readingOrder="1"/>
      <protection hidden="1"/>
    </xf>
    <xf numFmtId="0" fontId="8" fillId="10" borderId="9" xfId="0" applyFont="1" applyFill="1" applyBorder="1" applyAlignment="1" applyProtection="1">
      <alignment horizontal="center" vertical="center" wrapText="1" readingOrder="1"/>
      <protection hidden="1"/>
    </xf>
    <xf numFmtId="0" fontId="8" fillId="10" borderId="4" xfId="0" applyFont="1" applyFill="1" applyBorder="1" applyAlignment="1" applyProtection="1">
      <alignment horizontal="center" vertical="center" wrapText="1" readingOrder="1"/>
      <protection hidden="1"/>
    </xf>
    <xf numFmtId="0" fontId="8" fillId="10" borderId="3" xfId="0" applyFont="1" applyFill="1" applyBorder="1" applyAlignment="1" applyProtection="1">
      <alignment horizontal="center" vertical="center" wrapText="1" readingOrder="1"/>
      <protection hidden="1"/>
    </xf>
    <xf numFmtId="0" fontId="6" fillId="9" borderId="0" xfId="0" applyFont="1" applyFill="1" applyAlignment="1">
      <alignment horizontal="center" vertical="center" wrapText="1" readingOrder="1"/>
    </xf>
    <xf numFmtId="0" fontId="5" fillId="0" borderId="9" xfId="0" applyFont="1" applyBorder="1" applyAlignment="1">
      <alignment horizontal="center" vertical="center" wrapText="1"/>
    </xf>
    <xf numFmtId="0" fontId="8" fillId="10" borderId="6" xfId="0" applyFont="1" applyFill="1" applyBorder="1" applyAlignment="1" applyProtection="1">
      <alignment horizontal="center" vertical="center" wrapText="1" readingOrder="1"/>
      <protection hidden="1"/>
    </xf>
    <xf numFmtId="0" fontId="8" fillId="10" borderId="8" xfId="0" applyFont="1" applyFill="1" applyBorder="1" applyAlignment="1" applyProtection="1">
      <alignment horizontal="center" vertical="center" wrapText="1" readingOrder="1"/>
      <protection hidden="1"/>
    </xf>
    <xf numFmtId="0" fontId="8" fillId="10" borderId="7" xfId="0" applyFont="1" applyFill="1" applyBorder="1" applyAlignment="1" applyProtection="1">
      <alignment horizontal="center" vertical="center" wrapText="1" readingOrder="1"/>
      <protection hidden="1"/>
    </xf>
    <xf numFmtId="0" fontId="8" fillId="11" borderId="4" xfId="0" applyFont="1" applyFill="1" applyBorder="1" applyAlignment="1" applyProtection="1">
      <alignment horizontal="center" wrapText="1" readingOrder="1"/>
      <protection hidden="1"/>
    </xf>
    <xf numFmtId="0" fontId="8" fillId="11" borderId="0" xfId="0" applyFont="1" applyFill="1" applyAlignment="1" applyProtection="1">
      <alignment horizontal="center" wrapText="1" readingOrder="1"/>
      <protection hidden="1"/>
    </xf>
    <xf numFmtId="0" fontId="8" fillId="11" borderId="5" xfId="0" applyFont="1" applyFill="1" applyBorder="1" applyAlignment="1" applyProtection="1">
      <alignment horizontal="center" wrapText="1" readingOrder="1"/>
      <protection hidden="1"/>
    </xf>
    <xf numFmtId="0" fontId="8" fillId="11" borderId="6" xfId="0" applyFont="1" applyFill="1" applyBorder="1" applyAlignment="1" applyProtection="1">
      <alignment horizontal="center" wrapText="1" readingOrder="1"/>
      <protection hidden="1"/>
    </xf>
    <xf numFmtId="0" fontId="8" fillId="11" borderId="8" xfId="0" applyFont="1" applyFill="1" applyBorder="1" applyAlignment="1" applyProtection="1">
      <alignment horizontal="center" wrapText="1" readingOrder="1"/>
      <protection hidden="1"/>
    </xf>
    <xf numFmtId="0" fontId="8" fillId="11" borderId="7" xfId="0" applyFont="1" applyFill="1" applyBorder="1" applyAlignment="1" applyProtection="1">
      <alignment horizontal="center" wrapText="1" readingOrder="1"/>
      <protection hidden="1"/>
    </xf>
    <xf numFmtId="0" fontId="8" fillId="11" borderId="2" xfId="0" applyFont="1" applyFill="1" applyBorder="1" applyAlignment="1" applyProtection="1">
      <alignment horizontal="center" wrapText="1" readingOrder="1"/>
      <protection hidden="1"/>
    </xf>
    <xf numFmtId="0" fontId="8" fillId="11" borderId="9" xfId="0" applyFont="1" applyFill="1" applyBorder="1" applyAlignment="1" applyProtection="1">
      <alignment horizontal="center" wrapText="1" readingOrder="1"/>
      <protection hidden="1"/>
    </xf>
    <xf numFmtId="0" fontId="8" fillId="11" borderId="3" xfId="0" applyFont="1" applyFill="1" applyBorder="1" applyAlignment="1" applyProtection="1">
      <alignment horizontal="center" wrapText="1" readingOrder="1"/>
      <protection hidden="1"/>
    </xf>
    <xf numFmtId="0" fontId="8" fillId="12" borderId="4" xfId="0" applyFont="1" applyFill="1" applyBorder="1" applyAlignment="1" applyProtection="1">
      <alignment horizontal="center" wrapText="1" readingOrder="1"/>
      <protection hidden="1"/>
    </xf>
    <xf numFmtId="0" fontId="8" fillId="12" borderId="0" xfId="0" applyFont="1" applyFill="1" applyAlignment="1" applyProtection="1">
      <alignment horizontal="center" wrapText="1" readingOrder="1"/>
      <protection hidden="1"/>
    </xf>
    <xf numFmtId="0" fontId="8" fillId="12" borderId="5" xfId="0" applyFont="1" applyFill="1" applyBorder="1" applyAlignment="1" applyProtection="1">
      <alignment horizontal="center" wrapText="1" readingOrder="1"/>
      <protection hidden="1"/>
    </xf>
    <xf numFmtId="0" fontId="8" fillId="12" borderId="6" xfId="0" applyFont="1" applyFill="1" applyBorder="1" applyAlignment="1" applyProtection="1">
      <alignment horizontal="center" wrapText="1" readingOrder="1"/>
      <protection hidden="1"/>
    </xf>
    <xf numFmtId="0" fontId="8" fillId="12" borderId="8" xfId="0" applyFont="1" applyFill="1" applyBorder="1" applyAlignment="1" applyProtection="1">
      <alignment horizontal="center" wrapText="1" readingOrder="1"/>
      <protection hidden="1"/>
    </xf>
    <xf numFmtId="0" fontId="8" fillId="12" borderId="7" xfId="0" applyFont="1" applyFill="1" applyBorder="1" applyAlignment="1" applyProtection="1">
      <alignment horizontal="center" wrapText="1" readingOrder="1"/>
      <protection hidden="1"/>
    </xf>
    <xf numFmtId="0" fontId="8" fillId="12" borderId="2" xfId="0" applyFont="1" applyFill="1" applyBorder="1" applyAlignment="1" applyProtection="1">
      <alignment horizontal="center" wrapText="1" readingOrder="1"/>
      <protection hidden="1"/>
    </xf>
    <xf numFmtId="0" fontId="8" fillId="12" borderId="9" xfId="0" applyFont="1" applyFill="1" applyBorder="1" applyAlignment="1" applyProtection="1">
      <alignment horizontal="center" wrapText="1" readingOrder="1"/>
      <protection hidden="1"/>
    </xf>
    <xf numFmtId="0" fontId="8" fillId="12" borderId="3" xfId="0" applyFont="1" applyFill="1" applyBorder="1" applyAlignment="1" applyProtection="1">
      <alignment horizontal="center" wrapText="1" readingOrder="1"/>
      <protection hidden="1"/>
    </xf>
    <xf numFmtId="0" fontId="8" fillId="5" borderId="0" xfId="0" applyFont="1" applyFill="1" applyAlignment="1" applyProtection="1">
      <alignment horizontal="center" wrapText="1" readingOrder="1"/>
      <protection hidden="1"/>
    </xf>
    <xf numFmtId="0" fontId="8" fillId="5" borderId="5" xfId="0" applyFont="1" applyFill="1" applyBorder="1" applyAlignment="1" applyProtection="1">
      <alignment horizontal="center" wrapText="1" readingOrder="1"/>
      <protection hidden="1"/>
    </xf>
    <xf numFmtId="0" fontId="8" fillId="5" borderId="4" xfId="0" applyFont="1" applyFill="1" applyBorder="1" applyAlignment="1" applyProtection="1">
      <alignment horizontal="center" wrapText="1" readingOrder="1"/>
      <protection hidden="1"/>
    </xf>
    <xf numFmtId="0" fontId="8" fillId="5" borderId="6" xfId="0" applyFont="1" applyFill="1" applyBorder="1" applyAlignment="1" applyProtection="1">
      <alignment horizontal="center" wrapText="1" readingOrder="1"/>
      <protection hidden="1"/>
    </xf>
    <xf numFmtId="0" fontId="8" fillId="5" borderId="8" xfId="0" applyFont="1" applyFill="1" applyBorder="1" applyAlignment="1" applyProtection="1">
      <alignment horizontal="center" wrapText="1" readingOrder="1"/>
      <protection hidden="1"/>
    </xf>
    <xf numFmtId="0" fontId="8" fillId="5" borderId="7" xfId="0" applyFont="1" applyFill="1" applyBorder="1" applyAlignment="1" applyProtection="1">
      <alignment horizontal="center" wrapText="1" readingOrder="1"/>
      <protection hidden="1"/>
    </xf>
    <xf numFmtId="0" fontId="8" fillId="5" borderId="2" xfId="0" applyFont="1" applyFill="1" applyBorder="1" applyAlignment="1" applyProtection="1">
      <alignment horizontal="center" wrapText="1" readingOrder="1"/>
      <protection hidden="1"/>
    </xf>
    <xf numFmtId="0" fontId="8" fillId="5" borderId="9" xfId="0" applyFont="1" applyFill="1" applyBorder="1" applyAlignment="1" applyProtection="1">
      <alignment horizontal="center" wrapText="1" readingOrder="1"/>
      <protection hidden="1"/>
    </xf>
    <xf numFmtId="0" fontId="8" fillId="5" borderId="3" xfId="0" applyFont="1" applyFill="1" applyBorder="1" applyAlignment="1" applyProtection="1">
      <alignment horizontal="center" wrapText="1" readingOrder="1"/>
      <protection hidden="1"/>
    </xf>
    <xf numFmtId="0" fontId="12" fillId="0" borderId="0" xfId="0" applyFont="1" applyAlignment="1">
      <alignment horizontal="center" vertical="center" wrapText="1"/>
    </xf>
    <xf numFmtId="0" fontId="16" fillId="10" borderId="10" xfId="0" applyFont="1" applyFill="1" applyBorder="1" applyAlignment="1">
      <alignment horizontal="center" vertical="center" wrapText="1" readingOrder="1"/>
    </xf>
    <xf numFmtId="0" fontId="16" fillId="10" borderId="11" xfId="0" applyFont="1" applyFill="1" applyBorder="1" applyAlignment="1">
      <alignment horizontal="center" vertical="center" wrapText="1" readingOrder="1"/>
    </xf>
    <xf numFmtId="0" fontId="16" fillId="10" borderId="12" xfId="0" applyFont="1" applyFill="1" applyBorder="1" applyAlignment="1">
      <alignment horizontal="center" vertical="center" wrapText="1" readingOrder="1"/>
    </xf>
    <xf numFmtId="0" fontId="16" fillId="10" borderId="13" xfId="0" applyFont="1" applyFill="1" applyBorder="1" applyAlignment="1">
      <alignment horizontal="center" vertical="center" wrapText="1" readingOrder="1"/>
    </xf>
    <xf numFmtId="0" fontId="16" fillId="10" borderId="0" xfId="0" applyFont="1" applyFill="1" applyAlignment="1">
      <alignment horizontal="center" vertical="center" wrapText="1" readingOrder="1"/>
    </xf>
    <xf numFmtId="0" fontId="16" fillId="10" borderId="14" xfId="0" applyFont="1" applyFill="1" applyBorder="1" applyAlignment="1">
      <alignment horizontal="center" vertical="center" wrapText="1" readingOrder="1"/>
    </xf>
    <xf numFmtId="0" fontId="16" fillId="10" borderId="15" xfId="0" applyFont="1" applyFill="1" applyBorder="1" applyAlignment="1">
      <alignment horizontal="center" vertical="center" wrapText="1" readingOrder="1"/>
    </xf>
    <xf numFmtId="0" fontId="16" fillId="10" borderId="16" xfId="0" applyFont="1" applyFill="1" applyBorder="1" applyAlignment="1">
      <alignment horizontal="center" vertical="center" wrapText="1" readingOrder="1"/>
    </xf>
    <xf numFmtId="0" fontId="16" fillId="10" borderId="17" xfId="0" applyFont="1" applyFill="1" applyBorder="1" applyAlignment="1">
      <alignment horizontal="center" vertical="center" wrapText="1" readingOrder="1"/>
    </xf>
    <xf numFmtId="0" fontId="17" fillId="0" borderId="2" xfId="0" applyFont="1" applyBorder="1" applyAlignment="1">
      <alignment horizontal="center" vertical="center" wrapText="1"/>
    </xf>
    <xf numFmtId="0" fontId="17" fillId="0" borderId="9" xfId="0" applyFont="1" applyBorder="1" applyAlignment="1">
      <alignment horizontal="center" vertical="center"/>
    </xf>
    <xf numFmtId="0" fontId="17" fillId="0" borderId="4" xfId="0" applyFont="1" applyBorder="1" applyAlignment="1">
      <alignment horizontal="center" vertical="center" wrapText="1"/>
    </xf>
    <xf numFmtId="0" fontId="17" fillId="0" borderId="0" xfId="0" applyFont="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6" fillId="11" borderId="10" xfId="0" applyFont="1" applyFill="1" applyBorder="1" applyAlignment="1">
      <alignment horizontal="center" vertical="center" wrapText="1" readingOrder="1"/>
    </xf>
    <xf numFmtId="0" fontId="16" fillId="11" borderId="11" xfId="0" applyFont="1" applyFill="1" applyBorder="1" applyAlignment="1">
      <alignment horizontal="center" vertical="center" wrapText="1" readingOrder="1"/>
    </xf>
    <xf numFmtId="0" fontId="16" fillId="11" borderId="12" xfId="0" applyFont="1" applyFill="1" applyBorder="1" applyAlignment="1">
      <alignment horizontal="center" vertical="center" wrapText="1" readingOrder="1"/>
    </xf>
    <xf numFmtId="0" fontId="16" fillId="11" borderId="13" xfId="0" applyFont="1" applyFill="1" applyBorder="1" applyAlignment="1">
      <alignment horizontal="center" vertical="center" wrapText="1" readingOrder="1"/>
    </xf>
    <xf numFmtId="0" fontId="16" fillId="11" borderId="0" xfId="0" applyFont="1" applyFill="1" applyAlignment="1">
      <alignment horizontal="center" vertical="center" wrapText="1" readingOrder="1"/>
    </xf>
    <xf numFmtId="0" fontId="16" fillId="11" borderId="14" xfId="0" applyFont="1" applyFill="1" applyBorder="1" applyAlignment="1">
      <alignment horizontal="center" vertical="center" wrapText="1" readingOrder="1"/>
    </xf>
    <xf numFmtId="0" fontId="16" fillId="11" borderId="15" xfId="0" applyFont="1" applyFill="1" applyBorder="1" applyAlignment="1">
      <alignment horizontal="center" vertical="center" wrapText="1" readingOrder="1"/>
    </xf>
    <xf numFmtId="0" fontId="16" fillId="11" borderId="16" xfId="0" applyFont="1" applyFill="1" applyBorder="1" applyAlignment="1">
      <alignment horizontal="center" vertical="center" wrapText="1" readingOrder="1"/>
    </xf>
    <xf numFmtId="0" fontId="16" fillId="11" borderId="17" xfId="0" applyFont="1" applyFill="1" applyBorder="1" applyAlignment="1">
      <alignment horizontal="center" vertical="center" wrapText="1" readingOrder="1"/>
    </xf>
    <xf numFmtId="0" fontId="15" fillId="0" borderId="0" xfId="0" applyFont="1" applyAlignment="1">
      <alignment horizontal="center" vertical="center" wrapText="1"/>
    </xf>
    <xf numFmtId="0" fontId="10" fillId="0" borderId="0" xfId="0" applyFont="1" applyAlignment="1">
      <alignment horizontal="center" vertical="center" wrapText="1"/>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6" fillId="5" borderId="10" xfId="0" applyFont="1" applyFill="1" applyBorder="1" applyAlignment="1">
      <alignment horizontal="center" vertical="center" wrapText="1" readingOrder="1"/>
    </xf>
    <xf numFmtId="0" fontId="16" fillId="5" borderId="11" xfId="0" applyFont="1" applyFill="1" applyBorder="1" applyAlignment="1">
      <alignment horizontal="center" vertical="center" wrapText="1" readingOrder="1"/>
    </xf>
    <xf numFmtId="0" fontId="16" fillId="5" borderId="12" xfId="0" applyFont="1" applyFill="1" applyBorder="1" applyAlignment="1">
      <alignment horizontal="center" vertical="center" wrapText="1" readingOrder="1"/>
    </xf>
    <xf numFmtId="0" fontId="16" fillId="5" borderId="13" xfId="0" applyFont="1" applyFill="1" applyBorder="1" applyAlignment="1">
      <alignment horizontal="center" vertical="center" wrapText="1" readingOrder="1"/>
    </xf>
    <xf numFmtId="0" fontId="16" fillId="5" borderId="0" xfId="0" applyFont="1" applyFill="1" applyAlignment="1">
      <alignment horizontal="center" vertical="center" wrapText="1" readingOrder="1"/>
    </xf>
    <xf numFmtId="0" fontId="16" fillId="5" borderId="14" xfId="0" applyFont="1" applyFill="1" applyBorder="1" applyAlignment="1">
      <alignment horizontal="center" vertical="center" wrapText="1" readingOrder="1"/>
    </xf>
    <xf numFmtId="0" fontId="16" fillId="5" borderId="15" xfId="0" applyFont="1" applyFill="1" applyBorder="1" applyAlignment="1">
      <alignment horizontal="center" vertical="center" wrapText="1" readingOrder="1"/>
    </xf>
    <xf numFmtId="0" fontId="16" fillId="5" borderId="16" xfId="0" applyFont="1" applyFill="1" applyBorder="1" applyAlignment="1">
      <alignment horizontal="center" vertical="center" wrapText="1" readingOrder="1"/>
    </xf>
    <xf numFmtId="0" fontId="16" fillId="5" borderId="17" xfId="0" applyFont="1" applyFill="1" applyBorder="1" applyAlignment="1">
      <alignment horizontal="center" vertical="center" wrapText="1" readingOrder="1"/>
    </xf>
    <xf numFmtId="0" fontId="16" fillId="12" borderId="10" xfId="0" applyFont="1" applyFill="1" applyBorder="1" applyAlignment="1">
      <alignment horizontal="center" vertical="center" wrapText="1" readingOrder="1"/>
    </xf>
    <xf numFmtId="0" fontId="16" fillId="12" borderId="11" xfId="0" applyFont="1" applyFill="1" applyBorder="1" applyAlignment="1">
      <alignment horizontal="center" vertical="center" wrapText="1" readingOrder="1"/>
    </xf>
    <xf numFmtId="0" fontId="16" fillId="12" borderId="12" xfId="0" applyFont="1" applyFill="1" applyBorder="1" applyAlignment="1">
      <alignment horizontal="center" vertical="center" wrapText="1" readingOrder="1"/>
    </xf>
    <xf numFmtId="0" fontId="16" fillId="12" borderId="13" xfId="0" applyFont="1" applyFill="1" applyBorder="1" applyAlignment="1">
      <alignment horizontal="center" vertical="center" wrapText="1" readingOrder="1"/>
    </xf>
    <xf numFmtId="0" fontId="16" fillId="12" borderId="0" xfId="0" applyFont="1" applyFill="1" applyAlignment="1">
      <alignment horizontal="center" vertical="center" wrapText="1" readingOrder="1"/>
    </xf>
    <xf numFmtId="0" fontId="16" fillId="12" borderId="14" xfId="0" applyFont="1" applyFill="1" applyBorder="1" applyAlignment="1">
      <alignment horizontal="center" vertical="center" wrapText="1" readingOrder="1"/>
    </xf>
    <xf numFmtId="0" fontId="16" fillId="12" borderId="15" xfId="0" applyFont="1" applyFill="1" applyBorder="1" applyAlignment="1">
      <alignment horizontal="center" vertical="center" wrapText="1" readingOrder="1"/>
    </xf>
    <xf numFmtId="0" fontId="16" fillId="12" borderId="16" xfId="0" applyFont="1" applyFill="1" applyBorder="1" applyAlignment="1">
      <alignment horizontal="center" vertical="center" wrapText="1" readingOrder="1"/>
    </xf>
    <xf numFmtId="0" fontId="16" fillId="12" borderId="17" xfId="0" applyFont="1" applyFill="1" applyBorder="1" applyAlignment="1">
      <alignment horizontal="center" vertical="center" wrapText="1" readingOrder="1"/>
    </xf>
    <xf numFmtId="0" fontId="17" fillId="0" borderId="9" xfId="0" applyFont="1" applyBorder="1" applyAlignment="1">
      <alignment horizontal="center" vertical="center" wrapText="1"/>
    </xf>
    <xf numFmtId="0" fontId="29" fillId="0" borderId="0" xfId="0" applyFont="1" applyAlignment="1">
      <alignment horizontal="center" vertical="center"/>
    </xf>
    <xf numFmtId="0" fontId="54" fillId="0" borderId="26" xfId="0" applyFont="1" applyBorder="1" applyAlignment="1">
      <alignment horizontal="center" vertical="center" wrapText="1"/>
    </xf>
    <xf numFmtId="0" fontId="53" fillId="0" borderId="26" xfId="0" applyFont="1" applyBorder="1" applyAlignment="1">
      <alignment horizontal="center" vertical="center" wrapText="1"/>
    </xf>
    <xf numFmtId="0" fontId="50" fillId="0" borderId="26" xfId="0" applyFont="1" applyBorder="1" applyAlignment="1">
      <alignment horizontal="center" vertical="center" wrapText="1"/>
    </xf>
    <xf numFmtId="0" fontId="28" fillId="15" borderId="18" xfId="0" applyFont="1" applyFill="1" applyBorder="1" applyAlignment="1">
      <alignment horizontal="center" vertical="center" wrapText="1" readingOrder="1"/>
    </xf>
    <xf numFmtId="0" fontId="28" fillId="15" borderId="19" xfId="0" applyFont="1" applyFill="1" applyBorder="1" applyAlignment="1">
      <alignment horizontal="center" vertical="center" wrapText="1" readingOrder="1"/>
    </xf>
    <xf numFmtId="0" fontId="28" fillId="15" borderId="20" xfId="0" applyFont="1" applyFill="1" applyBorder="1" applyAlignment="1">
      <alignment horizontal="center" vertical="center" wrapText="1" readingOrder="1"/>
    </xf>
    <xf numFmtId="0" fontId="43" fillId="3" borderId="0" xfId="0" applyFont="1" applyFill="1" applyAlignment="1">
      <alignment horizontal="justify" vertical="center" wrapText="1"/>
    </xf>
    <xf numFmtId="0" fontId="37" fillId="15" borderId="30" xfId="0" applyFont="1" applyFill="1" applyBorder="1" applyAlignment="1">
      <alignment horizontal="center" vertical="center" wrapText="1" readingOrder="1"/>
    </xf>
    <xf numFmtId="0" fontId="37" fillId="15" borderId="31"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29" xfId="0" applyFont="1" applyFill="1" applyBorder="1" applyAlignment="1">
      <alignment horizontal="center" vertical="center" wrapText="1" readingOrder="1"/>
    </xf>
    <xf numFmtId="0" fontId="38" fillId="3" borderId="35" xfId="0" applyFont="1" applyFill="1" applyBorder="1" applyAlignment="1">
      <alignment horizontal="center" vertical="center" wrapText="1" readingOrder="1"/>
    </xf>
    <xf numFmtId="0" fontId="38" fillId="3" borderId="36"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99">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ill>
        <patternFill>
          <bgColor rgb="FFFFFF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00B050"/>
        </patternFill>
      </fill>
    </dxf>
    <dxf>
      <fill>
        <patternFill>
          <bgColor rgb="FFFFC000"/>
        </patternFill>
      </fill>
    </dxf>
    <dxf>
      <fill>
        <patternFill>
          <bgColor rgb="FFFFFF66"/>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ont>
        <color rgb="FF9C0006"/>
      </font>
      <fill>
        <patternFill>
          <bgColor rgb="FFFFC7CE"/>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ill>
        <patternFill>
          <bgColor rgb="FFFFFF66"/>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C00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alignment horizontal="general" vertical="center" textRotation="0" wrapText="0" indent="0" justifyLastLine="0" shrinkToFit="0" readingOrder="0"/>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colors>
    <mruColors>
      <color rgb="FF4F5321"/>
      <color rgb="FFC5D11C"/>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sheetMetadata" Target="metadata.xml"/><Relationship Id="rId10" Type="http://schemas.openxmlformats.org/officeDocument/2006/relationships/externalLink" Target="externalLinks/externalLink2.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170090</xdr:rowOff>
    </xdr:from>
    <xdr:to>
      <xdr:col>4</xdr:col>
      <xdr:colOff>540883</xdr:colOff>
      <xdr:row>1</xdr:row>
      <xdr:rowOff>328613</xdr:rowOff>
    </xdr:to>
    <xdr:pic>
      <xdr:nvPicPr>
        <xdr:cNvPr id="3" name="Imagen 2" descr="Imagen que contiene Texto&#10;&#10;Descripción generada automáticamente">
          <a:extLst>
            <a:ext uri="{FF2B5EF4-FFF2-40B4-BE49-F238E27FC236}">
              <a16:creationId xmlns:a16="http://schemas.microsoft.com/office/drawing/2014/main" id="{8B984898-8B43-43C4-B66D-1D2E4BDF1EC1}"/>
            </a:ext>
          </a:extLst>
        </xdr:cNvPr>
        <xdr:cNvPicPr/>
      </xdr:nvPicPr>
      <xdr:blipFill>
        <a:blip xmlns:r="http://schemas.openxmlformats.org/officeDocument/2006/relationships" r:embed="rId1"/>
        <a:stretch>
          <a:fillRect/>
        </a:stretch>
      </xdr:blipFill>
      <xdr:spPr>
        <a:xfrm>
          <a:off x="428625" y="360590"/>
          <a:ext cx="3041197" cy="6633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distritaldetransporte-my.sharepoint.com/personal/cacamposv_odt_gov_co/Documents/Operadora%20Distrital/SGC/6.1%20Acciones%20para%20abordar%20los%20riesgos%20y%20las%20oportunidades/C/Mapa%20de%20Riesgos%20Corrupci&#243;n%20Direccionamiento%20Estrat&#233;gico.xlsx?085EFEAF" TargetMode="External"/><Relationship Id="rId1" Type="http://schemas.openxmlformats.org/officeDocument/2006/relationships/externalLinkPath" Target="file:///\\085EFEAF\Mapa%20de%20Riesgos%20Corrupci&#243;n%20Direccionamiento%20Estrat&#233;gic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CACAMPOSV/AppData/Local/Microsoft/Windows/INetCache/Content.Outlook/LH8ZFLOW/DOS-F-XXX%20Formato%20identificaci&#243;n%20riesgos%20de%20corrupci&#243;n%20-%20GEC.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s://distritaldetransporte-my.sharepoint.com/personal/cacamposv_odt_gov_co/Documents/Operadora%20Distrital/SGC/6.1%20Acciones%20para%20abordar%20los%20riesgos%20y%20las%20oportunidades/C/Mapa%20de%20Riesgos%20Corrupci&#243;n%20Gesti&#243;n%20Administrativa%20e%20Infraestructura.xlsx?085EFEAF" TargetMode="External"/><Relationship Id="rId1" Type="http://schemas.openxmlformats.org/officeDocument/2006/relationships/externalLinkPath" Target="file:///\\085EFEAF\Mapa%20de%20Riesgos%20Corrupci&#243;n%20Gesti&#243;n%20Administrativa%20e%20Infraestructura.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https://distritaldetransporte-my.sharepoint.com/personal/cacamposv_odt_gov_co/Documents/Operadora%20Distrital/SGC/6.1%20Acciones%20para%20abordar%20los%20riesgos%20y%20las%20oportunidades/C/Mapa%20de%20Riesgos%20Corrupci&#243;n%20Gesti&#243;n%20de%20Mantenimiento.xlsx?085EFEAF" TargetMode="External"/><Relationship Id="rId1" Type="http://schemas.openxmlformats.org/officeDocument/2006/relationships/externalLinkPath" Target="file:///\\085EFEAF\Mapa%20de%20Riesgos%20Corrupci&#243;n%20Gesti&#243;n%20de%20Mantenimiento.xlsx"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https://distritaldetransporte-my.sharepoint.com/personal/cacamposv_odt_gov_co/Documents/Operadora%20Distrital/SGC/6.1%20Acciones%20para%20abordar%20los%20riesgos%20y%20las%20oportunidades/C/Mapa%20de%20Riesgos%20Corrupci&#243;n%20Gesti&#243;n%20de%20Talento%20Humano.xlsx?085EFEAF" TargetMode="External"/><Relationship Id="rId1" Type="http://schemas.openxmlformats.org/officeDocument/2006/relationships/externalLinkPath" Target="file:///\\085EFEAF\Mapa%20de%20Riesgos%20Corrupci&#243;n%20Gesti&#243;n%20de%20Talento%20Humano.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https://distritaldetransporte-my.sharepoint.com/personal/dfforerot_odt_gov_co/Documents/PLANEACI&#211;N/Riesgos%20y%20Oportunidades/Corrupci&#243;n/Mapa%20de%20Riesgos%20Corrupci&#243;n%20Gesti&#243;n%20de%20Talento%20Humano.xlsx" TargetMode="External"/><Relationship Id="rId1" Type="http://schemas.openxmlformats.org/officeDocument/2006/relationships/externalLinkPath" Target="https://distritaldetransporte-my.sharepoint.com/personal/dfforerot_odt_gov_co/Documents/PLANEACI&#211;N/Riesgos%20y%20Oportunidades/Corrupci&#243;n/Mapa%20de%20Riesgos%20Corrupci&#243;n%20Gesti&#243;n%20de%20Talento%20Humano.xlsx"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https://distritaldetransporte-my.sharepoint.com/personal/cacamposv_odt_gov_co/Documents/Operadora%20Distrital/SGC/6.1%20Acciones%20para%20abordar%20los%20riesgos%20y%20las%20oportunidades/C/Mapa%20de%20Riesgos%20Corrupci&#243;n%20Gesti&#243;n%20de%20Tecnolog&#237;as%20de%20la%20Informaci&#243;n.xlsx?085EFEAF" TargetMode="External"/><Relationship Id="rId1" Type="http://schemas.openxmlformats.org/officeDocument/2006/relationships/externalLinkPath" Target="file:///\\085EFEAF\Mapa%20de%20Riesgos%20Corrupci&#243;n%20Gesti&#243;n%20de%20Tecnolog&#237;as%20de%20la%20Informaci&#243;n.xlsx" TargetMode="External"/></Relationships>
</file>

<file path=xl/externalLinks/_rels/externalLink7.xml.rels><?xml version="1.0" encoding="UTF-8" standalone="yes"?>
<Relationships xmlns="http://schemas.openxmlformats.org/package/2006/relationships"><Relationship Id="rId2" Type="http://schemas.microsoft.com/office/2019/04/relationships/externalLinkLongPath" Target="https://distritaldetransporte-my.sharepoint.com/personal/cacamposv_odt_gov_co/Documents/Operadora%20Distrital/SGC/6.1%20Acciones%20para%20abordar%20los%20riesgos%20y%20las%20oportunidades/C/Mapa%20de%20Riesgos%20Corrupci&#243;n%20Gesti&#243;n%20Documental.xlsx?085EFEAF" TargetMode="External"/><Relationship Id="rId1" Type="http://schemas.openxmlformats.org/officeDocument/2006/relationships/externalLinkPath" Target="file:///\\085EFEAF\Mapa%20de%20Riesgos%20Corrupci&#243;n%20Gesti&#243;n%20Documental.xlsx" TargetMode="External"/></Relationships>
</file>

<file path=xl/externalLinks/_rels/externalLink8.xml.rels><?xml version="1.0" encoding="UTF-8" standalone="yes"?>
<Relationships xmlns="http://schemas.openxmlformats.org/package/2006/relationships"><Relationship Id="rId2" Type="http://schemas.microsoft.com/office/2019/04/relationships/externalLinkLongPath" Target="https://distritaldetransporte-my.sharepoint.com/personal/cacamposv_odt_gov_co/Documents/Operadora%20Distrital/SGC/6.1%20Acciones%20para%20abordar%20los%20riesgos%20y%20las%20oportunidades/C/Mapa%20de%20Riesgos%20Corrupci&#243;n%20Gesti&#243;n%20Financiera.xlsx?085EFEAF" TargetMode="External"/><Relationship Id="rId1" Type="http://schemas.openxmlformats.org/officeDocument/2006/relationships/externalLinkPath" Target="file:///\\085EFEAF\Mapa%20de%20Riesgos%20Corrupci&#243;n%20Gesti&#243;n%20Financiera.xlsx" TargetMode="External"/></Relationships>
</file>

<file path=xl/externalLinks/_rels/externalLink9.xml.rels><?xml version="1.0" encoding="UTF-8" standalone="yes"?>
<Relationships xmlns="http://schemas.openxmlformats.org/package/2006/relationships"><Relationship Id="rId2" Type="http://schemas.microsoft.com/office/2019/04/relationships/externalLinkLongPath" Target="https://distritaldetransporte-my.sharepoint.com/personal/cacamposv_odt_gov_co/Documents/Operadora%20Distrital/SGC/6.1%20Acciones%20para%20abordar%20los%20riesgos%20y%20las%20oportunidades/C/Mapa%20de%20Riesgos%20Corrupci&#243;n%20Gesti&#243;n%20Jur&#237;dica.xlsx?085EFEAF" TargetMode="External"/><Relationship Id="rId1" Type="http://schemas.openxmlformats.org/officeDocument/2006/relationships/externalLinkPath" Target="file:///\\085EFEAF\Mapa%20de%20Riesgos%20Corrupci&#243;n%20Gesti&#243;n%20Jur&#237;d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5">
          <cell r="C5" t="str">
            <v xml:space="preserve">Responder afirmativamente de UNA a CINCO preguntas </v>
          </cell>
        </row>
        <row r="6">
          <cell r="C6" t="str">
            <v>Responder afirmativamente de SEIS a ONCE</v>
          </cell>
        </row>
        <row r="7">
          <cell r="C7" t="str">
            <v xml:space="preserve">Responder afirmativamente de DOCE a DIECINUEVE </v>
          </cell>
        </row>
        <row r="220">
          <cell r="B220" t="str">
            <v>Criterios</v>
          </cell>
        </row>
        <row r="221">
          <cell r="B221" t="str">
            <v>Afectación Económica o presupuestal</v>
          </cell>
        </row>
        <row r="222">
          <cell r="B222" t="str">
            <v>Pérdida Reputacional</v>
          </cell>
          <cell r="F222" t="str">
            <v>❌</v>
          </cell>
        </row>
      </sheetData>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5">
          <cell r="C5" t="str">
            <v xml:space="preserve">Responder afirmativamente de UNA a CINCO preguntas </v>
          </cell>
        </row>
        <row r="6">
          <cell r="C6" t="str">
            <v>Responder afirmativamente de SEIS a ONCE</v>
          </cell>
        </row>
        <row r="7">
          <cell r="C7" t="str">
            <v xml:space="preserve">Responder afirmativamente de DOCE a DIECINUEVE </v>
          </cell>
        </row>
        <row r="220">
          <cell r="B220" t="str">
            <v>Criterios</v>
          </cell>
        </row>
        <row r="221">
          <cell r="B221" t="str">
            <v>Afectación Económica o presupuestal</v>
          </cell>
        </row>
        <row r="222">
          <cell r="B222" t="str">
            <v>Pérdida Reputacional</v>
          </cell>
          <cell r="F222" t="str">
            <v>❌</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5">
          <cell r="C5" t="str">
            <v xml:space="preserve">Responder afirmativamente de UNA a CINCO preguntas </v>
          </cell>
        </row>
        <row r="6">
          <cell r="C6" t="str">
            <v>Responder afirmativamente de SEIS a ONCE</v>
          </cell>
        </row>
        <row r="7">
          <cell r="C7" t="str">
            <v xml:space="preserve">Responder afirmativamente de DOCE a DIECINUEVE </v>
          </cell>
        </row>
        <row r="220">
          <cell r="B220" t="str">
            <v>Criterios</v>
          </cell>
        </row>
        <row r="221">
          <cell r="B221" t="str">
            <v>Afectación Económica o presupuestal</v>
          </cell>
        </row>
        <row r="222">
          <cell r="B222" t="str">
            <v>Pérdida Reputacional</v>
          </cell>
          <cell r="F222" t="str">
            <v>❌</v>
          </cell>
        </row>
      </sheetData>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5">
          <cell r="C5" t="str">
            <v xml:space="preserve">Responder afirmativamente de UNA a CINCO preguntas </v>
          </cell>
        </row>
        <row r="6">
          <cell r="C6" t="str">
            <v>Responder afirmativamente de SEIS a ONCE</v>
          </cell>
        </row>
        <row r="7">
          <cell r="C7" t="str">
            <v xml:space="preserve">Responder afirmativamente de DOCE a DIECINUEVE </v>
          </cell>
        </row>
        <row r="220">
          <cell r="B220" t="str">
            <v>Criterios</v>
          </cell>
        </row>
        <row r="221">
          <cell r="B221" t="str">
            <v>Afectación Económica o presupuestal</v>
          </cell>
        </row>
        <row r="222">
          <cell r="B222" t="str">
            <v>Pérdida Reputacional</v>
          </cell>
          <cell r="F222" t="str">
            <v>❌</v>
          </cell>
        </row>
      </sheetData>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5">
          <cell r="C5" t="str">
            <v xml:space="preserve">Responder afirmativamente de UNA a CINCO preguntas </v>
          </cell>
        </row>
        <row r="6">
          <cell r="C6" t="str">
            <v>Responder afirmativamente de SEIS a ONCE</v>
          </cell>
        </row>
        <row r="7">
          <cell r="C7" t="str">
            <v xml:space="preserve">Responder afirmativamente de DOCE a DIECINUEVE </v>
          </cell>
        </row>
        <row r="220">
          <cell r="B220" t="str">
            <v>Criterios</v>
          </cell>
        </row>
        <row r="221">
          <cell r="B221" t="str">
            <v>Afectación Económica o presupuestal</v>
          </cell>
        </row>
        <row r="222">
          <cell r="B222" t="str">
            <v>Pérdida Reputacional</v>
          </cell>
          <cell r="F222" t="str">
            <v>❌</v>
          </cell>
        </row>
      </sheetData>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ow r="5">
          <cell r="C5" t="str">
            <v xml:space="preserve">Responder afirmativamente de UNA a CINCO preguntas </v>
          </cell>
        </row>
        <row r="6">
          <cell r="C6" t="str">
            <v>Responder afirmativamente de SEIS a ONCE</v>
          </cell>
        </row>
        <row r="7">
          <cell r="C7" t="str">
            <v xml:space="preserve">Responder afirmativamente de DOCE a DIECINUEVE </v>
          </cell>
        </row>
        <row r="220">
          <cell r="B220" t="str">
            <v>Criterios</v>
          </cell>
        </row>
        <row r="221">
          <cell r="B221" t="str">
            <v>Afectación Económica o presupuestal</v>
          </cell>
        </row>
        <row r="222">
          <cell r="B222" t="str">
            <v>Pérdida Reputacional</v>
          </cell>
          <cell r="F222" t="str">
            <v>❌</v>
          </cell>
        </row>
      </sheetData>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5">
          <cell r="C5" t="str">
            <v xml:space="preserve">Responder afirmativamente de UNA a CINCO preguntas </v>
          </cell>
        </row>
        <row r="6">
          <cell r="C6" t="str">
            <v>Responder afirmativamente de SEIS a ONCE</v>
          </cell>
        </row>
        <row r="7">
          <cell r="C7" t="str">
            <v xml:space="preserve">Responder afirmativamente de DOCE a DIECINUEVE </v>
          </cell>
        </row>
        <row r="220">
          <cell r="B220" t="str">
            <v>Criterios</v>
          </cell>
        </row>
        <row r="221">
          <cell r="B221" t="str">
            <v>Afectación Económica o presupuestal</v>
          </cell>
        </row>
        <row r="222">
          <cell r="B222" t="str">
            <v>Pérdida Reputacional</v>
          </cell>
          <cell r="F222" t="str">
            <v>❌</v>
          </cell>
        </row>
      </sheetData>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5">
          <cell r="C5" t="str">
            <v xml:space="preserve">Responder afirmativamente de UNA a CINCO preguntas </v>
          </cell>
        </row>
        <row r="6">
          <cell r="C6" t="str">
            <v>Responder afirmativamente de SEIS a ONCE</v>
          </cell>
        </row>
        <row r="7">
          <cell r="C7" t="str">
            <v xml:space="preserve">Responder afirmativamente de DOCE a DIECINUEVE </v>
          </cell>
        </row>
        <row r="220">
          <cell r="B220" t="str">
            <v>Criterios</v>
          </cell>
        </row>
        <row r="221">
          <cell r="B221" t="str">
            <v>Afectación Económica o presupuestal</v>
          </cell>
        </row>
        <row r="222">
          <cell r="B222" t="str">
            <v>Pérdida Reputacional</v>
          </cell>
          <cell r="F222" t="str">
            <v>❌</v>
          </cell>
        </row>
      </sheetData>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5">
          <cell r="C5" t="str">
            <v xml:space="preserve">Responder afirmativamente de UNA a CINCO preguntas </v>
          </cell>
        </row>
        <row r="6">
          <cell r="C6" t="str">
            <v>Responder afirmativamente de SEIS a ONCE</v>
          </cell>
        </row>
        <row r="7">
          <cell r="C7" t="str">
            <v xml:space="preserve">Responder afirmativamente de DOCE a DIECINUEVE </v>
          </cell>
        </row>
        <row r="220">
          <cell r="B220" t="str">
            <v>Criterios</v>
          </cell>
        </row>
        <row r="221">
          <cell r="B221" t="str">
            <v>Afectación Económica o presupuestal</v>
          </cell>
        </row>
        <row r="222">
          <cell r="B222" t="str">
            <v>Pérdida Reputacional</v>
          </cell>
          <cell r="F222" t="str">
            <v>❌</v>
          </cell>
        </row>
      </sheetData>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5">
          <cell r="C5" t="str">
            <v xml:space="preserve">Responder afirmativamente de UNA a CINCO preguntas </v>
          </cell>
        </row>
        <row r="6">
          <cell r="C6" t="str">
            <v>Responder afirmativamente de SEIS a ONCE</v>
          </cell>
        </row>
        <row r="7">
          <cell r="C7" t="str">
            <v xml:space="preserve">Responder afirmativamente de DOCE a DIECINUEVE </v>
          </cell>
        </row>
        <row r="220">
          <cell r="B220" t="str">
            <v>Criterios</v>
          </cell>
        </row>
        <row r="221">
          <cell r="B221" t="str">
            <v>Afectación Económica o presupuestal</v>
          </cell>
        </row>
        <row r="222">
          <cell r="B222" t="str">
            <v>Pérdida Reputacional</v>
          </cell>
          <cell r="F222" t="str">
            <v>❌</v>
          </cell>
        </row>
      </sheetData>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8:E220"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198">
      <pivotArea type="all" dataOnly="0" outline="0" fieldPosition="0"/>
    </format>
    <format dxfId="197">
      <pivotArea field="0" type="button" dataOnly="0" labelOnly="1" outline="0" axis="axisRow" fieldPosition="0"/>
    </format>
    <format dxfId="196">
      <pivotArea field="1" type="button" dataOnly="0" labelOnly="1" outline="0" axis="axisRow" fieldPosition="1"/>
    </format>
    <format dxfId="195">
      <pivotArea dataOnly="0" labelOnly="1" outline="0" fieldPosition="0">
        <references count="1">
          <reference field="0" count="0"/>
        </references>
      </pivotArea>
    </format>
    <format dxfId="194">
      <pivotArea dataOnly="0" labelOnly="1" outline="0" fieldPosition="0">
        <references count="2">
          <reference field="0" count="1" selected="0">
            <x v="0"/>
          </reference>
          <reference field="1" count="5">
            <x v="0"/>
            <x v="6"/>
            <x v="7"/>
            <x v="8"/>
            <x v="9"/>
          </reference>
        </references>
      </pivotArea>
    </format>
    <format dxfId="193">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8:C218" totalsRowShown="0" headerRowDxfId="192" dataDxfId="191">
  <autoFilter ref="B208:C218" xr:uid="{00000000-0009-0000-0100-000001000000}"/>
  <tableColumns count="2">
    <tableColumn id="1" xr3:uid="{00000000-0010-0000-0000-000001000000}" name="Criterios" dataDxfId="190"/>
    <tableColumn id="2" xr3:uid="{00000000-0010-0000-0000-000002000000}" name="Subcriterios" dataDxfId="189"/>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E1048551"/>
  <sheetViews>
    <sheetView showGridLines="0" tabSelected="1" topLeftCell="B2" zoomScale="70" zoomScaleNormal="70" workbookViewId="0">
      <selection activeCell="B2" sqref="B2:AE2"/>
    </sheetView>
  </sheetViews>
  <sheetFormatPr baseColWidth="10" defaultColWidth="0" defaultRowHeight="14.25" x14ac:dyDescent="0.2"/>
  <cols>
    <col min="1" max="1" width="2.42578125" style="45" hidden="1" customWidth="1"/>
    <col min="2" max="2" width="10.140625" style="139" customWidth="1"/>
    <col min="3" max="3" width="16.28515625" style="50" customWidth="1"/>
    <col min="4" max="4" width="21.140625" style="50" customWidth="1"/>
    <col min="5" max="5" width="13.140625" style="50" customWidth="1"/>
    <col min="6" max="6" width="53.7109375" style="50" customWidth="1"/>
    <col min="7" max="7" width="40.28515625" style="45" customWidth="1"/>
    <col min="8" max="8" width="17.85546875" style="45" customWidth="1"/>
    <col min="9" max="9" width="16.5703125" style="45" customWidth="1"/>
    <col min="10" max="10" width="10.140625" style="45" customWidth="1"/>
    <col min="11" max="11" width="20.42578125" style="45" customWidth="1"/>
    <col min="12" max="12" width="30.5703125" style="45" hidden="1" customWidth="1"/>
    <col min="13" max="13" width="14.85546875" style="45" customWidth="1"/>
    <col min="14" max="14" width="7.42578125" style="45" customWidth="1"/>
    <col min="15" max="15" width="14" style="45" customWidth="1"/>
    <col min="16" max="16" width="5.85546875" style="45" customWidth="1"/>
    <col min="17" max="17" width="31" style="45" customWidth="1"/>
    <col min="18" max="18" width="15.140625" style="45" bestFit="1" customWidth="1"/>
    <col min="19" max="19" width="6.85546875" style="45" customWidth="1"/>
    <col min="20" max="20" width="5" style="45" customWidth="1"/>
    <col min="21" max="21" width="5.5703125" style="45" customWidth="1"/>
    <col min="22" max="22" width="7.140625" style="45" customWidth="1"/>
    <col min="23" max="23" width="6.7109375" style="45" customWidth="1"/>
    <col min="24" max="24" width="7.5703125" style="45" customWidth="1"/>
    <col min="25" max="25" width="7.85546875" style="45" customWidth="1"/>
    <col min="26" max="26" width="8.7109375" style="45" customWidth="1"/>
    <col min="27" max="27" width="10.42578125" style="45" customWidth="1"/>
    <col min="28" max="28" width="9.28515625" style="45" customWidth="1"/>
    <col min="29" max="29" width="9.140625" style="45" customWidth="1"/>
    <col min="30" max="30" width="10.42578125" style="45" customWidth="1"/>
    <col min="31" max="31" width="7.28515625" style="45" customWidth="1"/>
    <col min="32" max="421" width="0" style="45" hidden="1"/>
    <col min="422" max="16384" width="11.42578125" style="45" hidden="1"/>
  </cols>
  <sheetData>
    <row r="1" spans="1:421" ht="15" hidden="1" thickBot="1" x14ac:dyDescent="0.25"/>
    <row r="2" spans="1:421" ht="39" customHeight="1" x14ac:dyDescent="0.2">
      <c r="B2" s="196"/>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8"/>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row>
    <row r="3" spans="1:421" ht="40.5" customHeight="1" x14ac:dyDescent="0.2">
      <c r="B3" s="199"/>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1"/>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row>
    <row r="4" spans="1:421" ht="50.25" customHeight="1" x14ac:dyDescent="0.2">
      <c r="B4" s="202" t="s">
        <v>299</v>
      </c>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row>
    <row r="5" spans="1:421" ht="33.75" customHeight="1" x14ac:dyDescent="0.2">
      <c r="B5" s="190" t="s">
        <v>8</v>
      </c>
      <c r="C5" s="191"/>
      <c r="D5" s="191"/>
      <c r="E5" s="191"/>
      <c r="F5" s="191"/>
      <c r="G5" s="192"/>
      <c r="H5" s="193" t="s">
        <v>9</v>
      </c>
      <c r="I5" s="194"/>
      <c r="J5" s="194"/>
      <c r="K5" s="194"/>
      <c r="L5" s="194"/>
      <c r="M5" s="194"/>
      <c r="N5" s="194"/>
      <c r="O5" s="195"/>
      <c r="P5" s="205" t="s">
        <v>10</v>
      </c>
      <c r="Q5" s="205"/>
      <c r="R5" s="205"/>
      <c r="S5" s="205"/>
      <c r="T5" s="205"/>
      <c r="U5" s="205"/>
      <c r="V5" s="205"/>
      <c r="W5" s="205"/>
      <c r="X5" s="205"/>
      <c r="Y5" s="206" t="s">
        <v>11</v>
      </c>
      <c r="Z5" s="206"/>
      <c r="AA5" s="206"/>
      <c r="AB5" s="206"/>
      <c r="AC5" s="206"/>
      <c r="AD5" s="206"/>
      <c r="AE5" s="207"/>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row>
    <row r="6" spans="1:421" ht="16.5" customHeight="1" x14ac:dyDescent="0.2">
      <c r="B6" s="217" t="s">
        <v>12</v>
      </c>
      <c r="C6" s="213" t="s">
        <v>0</v>
      </c>
      <c r="D6" s="212" t="s">
        <v>2</v>
      </c>
      <c r="E6" s="212" t="s">
        <v>149</v>
      </c>
      <c r="F6" s="212" t="s">
        <v>150</v>
      </c>
      <c r="G6" s="213" t="s">
        <v>151</v>
      </c>
      <c r="H6" s="214" t="s">
        <v>168</v>
      </c>
      <c r="I6" s="214" t="s">
        <v>13</v>
      </c>
      <c r="J6" s="215" t="s">
        <v>14</v>
      </c>
      <c r="K6" s="214" t="s">
        <v>15</v>
      </c>
      <c r="L6" s="214" t="s">
        <v>16</v>
      </c>
      <c r="M6" s="214" t="s">
        <v>17</v>
      </c>
      <c r="N6" s="215" t="s">
        <v>14</v>
      </c>
      <c r="O6" s="214" t="s">
        <v>3</v>
      </c>
      <c r="P6" s="210" t="s">
        <v>4</v>
      </c>
      <c r="Q6" s="212" t="s">
        <v>5</v>
      </c>
      <c r="R6" s="212" t="s">
        <v>6</v>
      </c>
      <c r="S6" s="212" t="s">
        <v>18</v>
      </c>
      <c r="T6" s="212"/>
      <c r="U6" s="212"/>
      <c r="V6" s="212"/>
      <c r="W6" s="212"/>
      <c r="X6" s="212"/>
      <c r="Y6" s="211" t="s">
        <v>19</v>
      </c>
      <c r="Z6" s="211" t="s">
        <v>20</v>
      </c>
      <c r="AA6" s="211" t="s">
        <v>14</v>
      </c>
      <c r="AB6" s="211" t="s">
        <v>21</v>
      </c>
      <c r="AC6" s="211" t="s">
        <v>14</v>
      </c>
      <c r="AD6" s="211" t="s">
        <v>22</v>
      </c>
      <c r="AE6" s="209" t="s">
        <v>7</v>
      </c>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row>
    <row r="7" spans="1:421" s="47" customFormat="1" ht="94.5" customHeight="1" x14ac:dyDescent="0.25">
      <c r="A7" s="92"/>
      <c r="B7" s="217"/>
      <c r="C7" s="213"/>
      <c r="D7" s="212"/>
      <c r="E7" s="212"/>
      <c r="F7" s="212"/>
      <c r="G7" s="213"/>
      <c r="H7" s="214"/>
      <c r="I7" s="214"/>
      <c r="J7" s="215"/>
      <c r="K7" s="214"/>
      <c r="L7" s="214"/>
      <c r="M7" s="215"/>
      <c r="N7" s="215"/>
      <c r="O7" s="214"/>
      <c r="P7" s="210"/>
      <c r="Q7" s="212"/>
      <c r="R7" s="212"/>
      <c r="S7" s="51" t="s">
        <v>23</v>
      </c>
      <c r="T7" s="51" t="s">
        <v>24</v>
      </c>
      <c r="U7" s="51" t="s">
        <v>25</v>
      </c>
      <c r="V7" s="51" t="s">
        <v>26</v>
      </c>
      <c r="W7" s="51" t="s">
        <v>27</v>
      </c>
      <c r="X7" s="51" t="s">
        <v>28</v>
      </c>
      <c r="Y7" s="211"/>
      <c r="Z7" s="211"/>
      <c r="AA7" s="211"/>
      <c r="AB7" s="211"/>
      <c r="AC7" s="211"/>
      <c r="AD7" s="211"/>
      <c r="AE7" s="209"/>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2"/>
      <c r="CK7" s="92"/>
      <c r="CL7" s="92"/>
      <c r="CM7" s="92"/>
      <c r="CN7" s="92"/>
      <c r="CO7" s="92"/>
      <c r="CP7" s="92"/>
      <c r="CQ7" s="92"/>
      <c r="CR7" s="92"/>
      <c r="CS7" s="92"/>
      <c r="CT7" s="92"/>
      <c r="CU7" s="92"/>
      <c r="CV7" s="92"/>
      <c r="CW7" s="92"/>
      <c r="CX7" s="92"/>
      <c r="CY7" s="92"/>
      <c r="CZ7" s="92"/>
      <c r="DA7" s="92"/>
      <c r="DB7" s="92"/>
      <c r="DC7" s="92"/>
      <c r="DD7" s="92"/>
      <c r="DE7" s="92"/>
      <c r="DF7" s="92"/>
      <c r="DG7" s="92"/>
      <c r="DH7" s="92"/>
      <c r="DI7" s="92"/>
      <c r="DJ7" s="92"/>
      <c r="DK7" s="92"/>
      <c r="DL7" s="92"/>
      <c r="DM7" s="92"/>
      <c r="DN7" s="92"/>
      <c r="DO7" s="92"/>
      <c r="DP7" s="92"/>
      <c r="DQ7" s="92"/>
      <c r="DR7" s="92"/>
      <c r="DS7" s="92"/>
      <c r="DT7" s="92"/>
      <c r="DU7" s="92"/>
      <c r="DV7" s="92"/>
      <c r="DW7" s="92"/>
      <c r="DX7" s="92"/>
      <c r="DY7" s="92"/>
      <c r="DZ7" s="92"/>
      <c r="EA7" s="92"/>
      <c r="EB7" s="92"/>
      <c r="EC7" s="92"/>
      <c r="ED7" s="92"/>
      <c r="EE7" s="92"/>
      <c r="EF7" s="92"/>
      <c r="EG7" s="92"/>
      <c r="EH7" s="92"/>
      <c r="EI7" s="92"/>
      <c r="EJ7" s="92"/>
      <c r="EK7" s="92"/>
      <c r="EL7" s="92"/>
      <c r="EM7" s="92"/>
      <c r="EN7" s="92"/>
      <c r="EO7" s="92"/>
      <c r="EP7" s="92"/>
      <c r="EQ7" s="92"/>
      <c r="ER7" s="92"/>
      <c r="ES7" s="92"/>
      <c r="ET7" s="92"/>
      <c r="EU7" s="92"/>
      <c r="EV7" s="92"/>
      <c r="EW7" s="92"/>
      <c r="EX7" s="92"/>
      <c r="EY7" s="92"/>
      <c r="EZ7" s="92"/>
      <c r="FA7" s="92"/>
      <c r="FB7" s="92"/>
      <c r="FC7" s="92"/>
      <c r="FD7" s="92"/>
      <c r="FE7" s="92"/>
      <c r="FF7" s="92"/>
      <c r="FG7" s="92"/>
      <c r="FH7" s="92"/>
      <c r="FI7" s="92"/>
      <c r="FJ7" s="92"/>
      <c r="FK7" s="92"/>
      <c r="FL7" s="92"/>
      <c r="FM7" s="92"/>
      <c r="FN7" s="92"/>
      <c r="FO7" s="92"/>
      <c r="FP7" s="92"/>
      <c r="FQ7" s="92"/>
      <c r="FR7" s="92"/>
      <c r="FS7" s="92"/>
      <c r="FT7" s="92"/>
      <c r="FU7" s="92"/>
      <c r="FV7" s="92"/>
      <c r="FW7" s="92"/>
      <c r="FX7" s="92"/>
      <c r="FY7" s="92"/>
      <c r="FZ7" s="92"/>
      <c r="GA7" s="92"/>
      <c r="GB7" s="92"/>
      <c r="GC7" s="92"/>
      <c r="GD7" s="92"/>
      <c r="GE7" s="92"/>
      <c r="GF7" s="92"/>
      <c r="GG7" s="92"/>
      <c r="GH7" s="92"/>
      <c r="GI7" s="92"/>
      <c r="GJ7" s="92"/>
      <c r="GK7" s="92"/>
      <c r="GL7" s="92"/>
      <c r="GM7" s="92"/>
      <c r="GN7" s="92"/>
      <c r="GO7" s="92"/>
      <c r="GP7" s="92"/>
      <c r="GQ7" s="92"/>
      <c r="GR7" s="92"/>
      <c r="GS7" s="92"/>
      <c r="GT7" s="92"/>
      <c r="GU7" s="92"/>
      <c r="GV7" s="92"/>
      <c r="GW7" s="92"/>
      <c r="GX7" s="92"/>
      <c r="GY7" s="92"/>
      <c r="GZ7" s="92"/>
      <c r="HA7" s="92"/>
      <c r="HB7" s="92"/>
      <c r="HC7" s="92"/>
      <c r="HD7" s="92"/>
      <c r="HE7" s="92"/>
      <c r="HF7" s="92"/>
      <c r="HG7" s="92"/>
      <c r="HH7" s="92"/>
      <c r="HI7" s="92"/>
      <c r="HJ7" s="92"/>
      <c r="HK7" s="92"/>
      <c r="HL7" s="92"/>
      <c r="HM7" s="92"/>
      <c r="HN7" s="92"/>
      <c r="HO7" s="92"/>
      <c r="HP7" s="92"/>
      <c r="HQ7" s="92"/>
      <c r="HR7" s="92"/>
      <c r="HS7" s="92"/>
      <c r="HT7" s="92"/>
      <c r="HU7" s="92"/>
      <c r="HV7" s="92"/>
      <c r="HW7" s="92"/>
      <c r="HX7" s="92"/>
      <c r="HY7" s="92"/>
      <c r="HZ7" s="92"/>
      <c r="IA7" s="92"/>
      <c r="IB7" s="92"/>
      <c r="IC7" s="92"/>
      <c r="ID7" s="92"/>
      <c r="IE7" s="92"/>
      <c r="IF7" s="92"/>
      <c r="IG7" s="92"/>
      <c r="IH7" s="92"/>
      <c r="II7" s="92"/>
      <c r="IJ7" s="92"/>
      <c r="IK7" s="92"/>
      <c r="IL7" s="92"/>
      <c r="IM7" s="92"/>
      <c r="IN7" s="92"/>
      <c r="IO7" s="92"/>
      <c r="IP7" s="92"/>
      <c r="IQ7" s="92"/>
      <c r="IR7" s="92"/>
      <c r="IS7" s="92"/>
      <c r="IT7" s="92"/>
      <c r="IU7" s="92"/>
      <c r="IV7" s="92"/>
      <c r="IW7" s="92"/>
      <c r="IX7" s="92"/>
      <c r="IY7" s="92"/>
      <c r="IZ7" s="92"/>
      <c r="JA7" s="92"/>
      <c r="JB7" s="92"/>
      <c r="JC7" s="92"/>
      <c r="JD7" s="92"/>
      <c r="JE7" s="92"/>
      <c r="JF7" s="92"/>
      <c r="JG7" s="92"/>
      <c r="JH7" s="92"/>
      <c r="JI7" s="92"/>
      <c r="JJ7" s="92"/>
      <c r="JK7" s="92"/>
      <c r="JL7" s="92"/>
      <c r="JM7" s="92"/>
      <c r="JN7" s="92"/>
      <c r="JO7" s="92"/>
      <c r="JP7" s="92"/>
      <c r="JQ7" s="92"/>
      <c r="JR7" s="92"/>
      <c r="JS7" s="92"/>
      <c r="JT7" s="92"/>
      <c r="JU7" s="92"/>
      <c r="JV7" s="92"/>
      <c r="JW7" s="92"/>
      <c r="JX7" s="92"/>
      <c r="JY7" s="92"/>
      <c r="JZ7" s="92"/>
      <c r="KA7" s="92"/>
      <c r="KB7" s="92"/>
      <c r="KC7" s="92"/>
      <c r="KD7" s="92"/>
      <c r="KE7" s="92"/>
      <c r="KF7" s="92"/>
      <c r="KG7" s="92"/>
      <c r="KH7" s="92"/>
      <c r="KI7" s="92"/>
      <c r="KJ7" s="92"/>
      <c r="KK7" s="92"/>
      <c r="KL7" s="92"/>
      <c r="KM7" s="92"/>
      <c r="KN7" s="92"/>
      <c r="KO7" s="92"/>
      <c r="KP7" s="92"/>
      <c r="KQ7" s="92"/>
      <c r="KR7" s="92"/>
      <c r="KS7" s="92"/>
      <c r="KT7" s="92"/>
      <c r="KU7" s="92"/>
      <c r="KV7" s="92"/>
      <c r="KW7" s="92"/>
      <c r="KX7" s="92"/>
      <c r="KY7" s="92"/>
      <c r="KZ7" s="92"/>
      <c r="LA7" s="92"/>
      <c r="LB7" s="92"/>
      <c r="LC7" s="92"/>
      <c r="LD7" s="92"/>
      <c r="LE7" s="92"/>
      <c r="LF7" s="92"/>
      <c r="LG7" s="92"/>
      <c r="LH7" s="92"/>
      <c r="LI7" s="92"/>
      <c r="LJ7" s="92"/>
      <c r="LK7" s="92"/>
      <c r="LL7" s="92"/>
      <c r="LM7" s="92"/>
      <c r="LN7" s="92"/>
      <c r="LO7" s="92"/>
      <c r="LP7" s="92"/>
      <c r="LQ7" s="92"/>
      <c r="LR7" s="92"/>
      <c r="LS7" s="92"/>
      <c r="LT7" s="92"/>
      <c r="LU7" s="92"/>
      <c r="LV7" s="92"/>
      <c r="LW7" s="92"/>
      <c r="LX7" s="92"/>
      <c r="LY7" s="92"/>
      <c r="LZ7" s="92"/>
      <c r="MA7" s="92"/>
      <c r="MB7" s="92"/>
      <c r="MC7" s="92"/>
      <c r="MD7" s="92"/>
      <c r="ME7" s="92"/>
      <c r="MF7" s="92"/>
      <c r="MG7" s="92"/>
      <c r="MH7" s="92"/>
      <c r="MI7" s="92"/>
      <c r="MJ7" s="92"/>
      <c r="MK7" s="92"/>
      <c r="ML7" s="92"/>
      <c r="MM7" s="92"/>
      <c r="MN7" s="92"/>
      <c r="MO7" s="92"/>
      <c r="MP7" s="92"/>
      <c r="MQ7" s="92"/>
      <c r="MR7" s="92"/>
      <c r="MS7" s="92"/>
      <c r="MT7" s="92"/>
      <c r="MU7" s="92"/>
      <c r="MV7" s="92"/>
      <c r="MW7" s="92"/>
      <c r="MX7" s="92"/>
      <c r="MY7" s="92"/>
      <c r="MZ7" s="92"/>
      <c r="NA7" s="92"/>
      <c r="NB7" s="92"/>
      <c r="NC7" s="92"/>
      <c r="ND7" s="92"/>
      <c r="NE7" s="92"/>
      <c r="NF7" s="92"/>
      <c r="NG7" s="92"/>
      <c r="NH7" s="92"/>
      <c r="NI7" s="92"/>
      <c r="NJ7" s="92"/>
      <c r="NK7" s="92"/>
      <c r="NL7" s="92"/>
      <c r="NM7" s="92"/>
      <c r="NN7" s="92"/>
      <c r="NO7" s="92"/>
      <c r="NP7" s="92"/>
      <c r="NQ7" s="92"/>
      <c r="NR7" s="92"/>
      <c r="NS7" s="92"/>
      <c r="NT7" s="92"/>
      <c r="NU7" s="92"/>
      <c r="NV7" s="92"/>
      <c r="NW7" s="92"/>
      <c r="NX7" s="92"/>
      <c r="NY7" s="92"/>
      <c r="NZ7" s="92"/>
      <c r="OA7" s="92"/>
      <c r="OB7" s="92"/>
      <c r="OC7" s="92"/>
      <c r="OD7" s="92"/>
      <c r="OE7" s="92"/>
      <c r="OF7" s="92"/>
      <c r="OG7" s="92"/>
      <c r="OH7" s="92"/>
      <c r="OI7" s="92"/>
      <c r="OJ7" s="92"/>
      <c r="OK7" s="92"/>
      <c r="OL7" s="92"/>
      <c r="OM7" s="92"/>
      <c r="ON7" s="92"/>
      <c r="OO7" s="92"/>
      <c r="OP7" s="92"/>
      <c r="OQ7" s="92"/>
      <c r="OR7" s="92"/>
      <c r="OS7" s="92"/>
      <c r="OT7" s="92"/>
      <c r="OU7" s="92"/>
      <c r="OV7" s="92"/>
      <c r="OW7" s="92"/>
      <c r="OX7" s="92"/>
      <c r="OY7" s="92"/>
      <c r="OZ7" s="92"/>
      <c r="PA7" s="92"/>
      <c r="PB7" s="92"/>
      <c r="PC7" s="92"/>
      <c r="PD7" s="92"/>
      <c r="PE7" s="92"/>
    </row>
    <row r="8" spans="1:421" s="49" customFormat="1" ht="133.5" customHeight="1" x14ac:dyDescent="0.25">
      <c r="B8" s="179" t="s">
        <v>284</v>
      </c>
      <c r="C8" s="182" t="s">
        <v>143</v>
      </c>
      <c r="D8" s="216" t="s">
        <v>200</v>
      </c>
      <c r="E8" s="182" t="s">
        <v>201</v>
      </c>
      <c r="F8" s="182" t="s">
        <v>204</v>
      </c>
      <c r="G8" s="182" t="s">
        <v>205</v>
      </c>
      <c r="H8" s="182" t="s">
        <v>153</v>
      </c>
      <c r="I8" s="173" t="str">
        <f>IF(H8&lt;=0,"",IF(H8="No se ha presentado en los últimos 5 años","Rara vez",IF(H8="Al menos 1 vez en los últimos 5 años","Improbable",IF(H8="Al menos 1 vez en los últimos 2 años","Posible",IF(H8="Al menos 1 vez en el último año","Probable",IF(H8="Más de 1 vez al año","Casi Seguro"))))))</f>
        <v>Rara vez</v>
      </c>
      <c r="J8" s="170">
        <f>IF(I8="","",IF(I8="Rara vez",0.2,IF(I8="Improbable",0.4,IF(I8="Posible",0.6,IF(I8="Probable",0.8,IF(I8="Casi Seguro",1,))))))</f>
        <v>0.2</v>
      </c>
      <c r="K8" s="188" t="s">
        <v>165</v>
      </c>
      <c r="L8" s="170" t="str">
        <f>IF(NOT(ISERROR(MATCH(K8,'Tabla Impacto'!$B$220:$B$222,0))),'Tabla Impacto'!$F$222&amp;"Por favor no seleccionar los criterios de impacto(Criterios para calificar el impacto)",K8)</f>
        <v xml:space="preserve">Responder afirmativamente de DOCE a DIECINUEVE </v>
      </c>
      <c r="M8" s="173" t="str">
        <f>IF(OR(L8='Tabla Impacto'!$C$5),"Moderado",IF(OR(L8='Tabla Impacto'!$C$6),"Mayor",IF(OR(L8='Tabla Impacto'!$C$7),"Catastrófico","")))</f>
        <v>Catastrófico</v>
      </c>
      <c r="N8" s="170">
        <f>IF(M8="","",IF(M8="Leve",0.2,IF(M8="Menor",0.4,IF(M8="Moderado",0.6,IF(M8="Mayor",0.8,IF(M8="Catastrófico",1,))))))</f>
        <v>1</v>
      </c>
      <c r="O8" s="176" t="str">
        <f>IF(OR(AND(I8="Rara vez",M8="Leve"),AND(I8="Rara vez",M8="Menor"),AND(I8="Improbable",M8="Leve")),"Bajo",IF(OR(AND(I8="Rara vez",M8="Moderado"),AND(I8="Improbable",M8="Menor"),AND(I8="Improbable",M8="Moderado"),AND(I8="Posible",M8="Leve"),AND(I8="Posible",M8="Menor"),AND(I8="Posible",M8="Moderado"),AND(I8="Probable",M8="Leve"),AND(I8="Probable",M8="Menor")),"Moderado",IF(OR(AND(I8="Rara vez",M8="Mayor"),AND(I8="Improbable",M8="Mayor"),AND(I8="Posible",M8="Mayor"),AND(I8="Probable",M8="Moderado"),AND(I8="Probable",M8="Mayor"),AND(I8="Casi Seguro",M8="Leve"),AND(I8="Casi Seguro",M8="Menor"),AND(I8="Casi Seguro",M8="Moderado"),AND(I8="Casi Seguro",M8="Mayor")),"Alto",IF(OR(AND(I8="Rara vez",M8="Catastrófico"),AND(I8="Improbable",M8="Catastrófico"),AND(I8="Posible",M8="Catastrófico"),AND(I8="Probable",M8="Catastrófico"),AND(I8="Casi Seguro",M8="Catastrófico")),"Extremo",""))))</f>
        <v>Extremo</v>
      </c>
      <c r="P8" s="101">
        <v>1</v>
      </c>
      <c r="Q8" s="141" t="s">
        <v>304</v>
      </c>
      <c r="R8" s="142" t="str">
        <f>IF(OR(S8="Preventivo",S8="Detectivo"),"Probabilidad",IF(S8="Correctivo","Impacto",""))</f>
        <v>Probabilidad</v>
      </c>
      <c r="S8" s="135" t="s">
        <v>88</v>
      </c>
      <c r="T8" s="135" t="s">
        <v>94</v>
      </c>
      <c r="U8" s="143" t="str">
        <f>IF(AND(S8="Preventivo",T8="Automático"),"50%",IF(AND(S8="Preventivo",T8="Manual"),"40%",IF(AND(S8="Detectivo",T8="Automático"),"40%",IF(AND(S8="Detectivo",T8="Manual"),"30%",IF(AND(S8="Correctivo",T8="Automático"),"35%",IF(AND(S8="Correctivo",T8="Manual"),"25%",""))))))</f>
        <v>50%</v>
      </c>
      <c r="V8" s="135" t="s">
        <v>99</v>
      </c>
      <c r="W8" s="135" t="s">
        <v>104</v>
      </c>
      <c r="X8" s="135" t="s">
        <v>108</v>
      </c>
      <c r="Y8" s="144">
        <f>IFERROR(IF(R8="Probabilidad",(J8-(+J8*U8)),IF(R8="Impacto",J8,"")),"")</f>
        <v>0.1</v>
      </c>
      <c r="Z8" s="134" t="str">
        <f>IFERROR(IF(Y8="","",IF(Y8&lt;=0.2,"Rara vez",IF(Y8&lt;=0.4,"Improbable",IF(Y8&lt;=0.6,"Posible",IF(Y8&lt;=0.8,"Probable","Casi Seguro"))))),"")</f>
        <v>Rara vez</v>
      </c>
      <c r="AA8" s="143">
        <f>+Y8</f>
        <v>0.1</v>
      </c>
      <c r="AB8" s="134" t="str">
        <f>IFERROR(IF(AC8="","",IF(AC8&lt;=0.6,"Moderado",IF(AC8&lt;=0.8,"Mayor","Catastrófico"))),"")</f>
        <v>Catastrófico</v>
      </c>
      <c r="AC8" s="143">
        <f>IFERROR(IF(R8="Impacto",(N8-(+N8*U8)),IF(R8="Probabilidad",N8,"")),"")</f>
        <v>1</v>
      </c>
      <c r="AD8" s="90" t="str">
        <f>IFERROR(IF(OR(AND(Z8="Rara vez",AB8="Leve"),AND(Z8="Rara vez",AB8="Menor"),AND(Z8="Improbable",AB8="Leve")),"Bajo",IF(OR(AND(Z8="Rara vez",AB8="Moderado"),AND(Z8="Improbable",AB8="Menor"),AND(Z8="Improbable",AB8="Moderado"),AND(Z8="Posible",AB8="Leve"),AND(Z8="Posible",AB8="Menor"),AND(Z8="Posible",AB8="Moderado"),AND(Z8="Probable",AB8="Leve"),AND(Z8="Probable",AB8="Menor")),"Moderado",IF(OR(AND(Z8="Rara vez",AB8="Mayor"),AND(Z8="Improbable",AB8="Mayor"),AND(Z8="Posible",AB8="Mayor"),AND(Z8="Probable",AB8="Moderado"),AND(Z8="Probable",AB8="Mayor"),AND(Z8="Casi Seguro",AB8="Leve"),AND(Z8="Casi Seguro",AB8="Menor"),AND(Z8="Casi Seguro",AB8="Moderado"),AND(Z8="Casi Seguro",AB8="Mayor")),"Alto",IF(OR(AND(Z8="Rara vez",AB8="Catastrófico"),AND(Z8="Improbable",AB8="Catastrófico"),AND(Z8="Posible",AB8="Catastrófico"),AND(Z8="Probable",AB8="Catastrófico"),AND(Z8="Casi Seguro",AB8="Catastrófico")),"Extremo","")))),"")</f>
        <v>Extremo</v>
      </c>
      <c r="AE8" s="91"/>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row>
    <row r="9" spans="1:421" ht="87.75" x14ac:dyDescent="0.2">
      <c r="B9" s="180"/>
      <c r="C9" s="183"/>
      <c r="D9" s="185"/>
      <c r="E9" s="183"/>
      <c r="F9" s="183"/>
      <c r="G9" s="183"/>
      <c r="H9" s="183"/>
      <c r="I9" s="174"/>
      <c r="J9" s="171"/>
      <c r="K9" s="189"/>
      <c r="L9" s="171">
        <f>IF(NOT(ISERROR(MATCH(K9,_xlfn.ANCHORARRAY(G20),0))),J22&amp;"Por favor no seleccionar los criterios de impacto",K9)</f>
        <v>0</v>
      </c>
      <c r="M9" s="174"/>
      <c r="N9" s="171"/>
      <c r="O9" s="177"/>
      <c r="P9" s="106">
        <v>2</v>
      </c>
      <c r="Q9" s="129" t="s">
        <v>305</v>
      </c>
      <c r="R9" s="130" t="str">
        <f>IF(OR(S9="Preventivo",S9="Detectivo"),"Probabilidad",IF(S9="Correctivo","Impacto",""))</f>
        <v>Probabilidad</v>
      </c>
      <c r="S9" s="131" t="s">
        <v>90</v>
      </c>
      <c r="T9" s="131" t="s">
        <v>96</v>
      </c>
      <c r="U9" s="132" t="str">
        <f t="shared" ref="U9" si="0">IF(AND(S9="Preventivo",T9="Automático"),"50%",IF(AND(S9="Preventivo",T9="Manual"),"40%",IF(AND(S9="Detectivo",T9="Automático"),"40%",IF(AND(S9="Detectivo",T9="Manual"),"30%",IF(AND(S9="Correctivo",T9="Automático"),"35%",IF(AND(S9="Correctivo",T9="Manual"),"25%",""))))))</f>
        <v>30%</v>
      </c>
      <c r="V9" s="131" t="s">
        <v>102</v>
      </c>
      <c r="W9" s="131" t="s">
        <v>104</v>
      </c>
      <c r="X9" s="131" t="s">
        <v>108</v>
      </c>
      <c r="Y9" s="133">
        <f>IFERROR(IF(AND(R8="Probabilidad",R9="Probabilidad"),(AA8-(+AA8*U9)),IF(R9="Probabilidad",(J8-(+J8*U9)),IF(R9="Impacto",AA8,""))),"")</f>
        <v>7.0000000000000007E-2</v>
      </c>
      <c r="Z9" s="134" t="str">
        <f t="shared" ref="Z9" si="1">IFERROR(IF(Y9="","",IF(Y9&lt;=0.2,"Rara vez",IF(Y9&lt;=0.4,"Improbable",IF(Y9&lt;=0.6,"Posible",IF(Y9&lt;=0.8,"Probable","Casi Seguro"))))),"")</f>
        <v>Rara vez</v>
      </c>
      <c r="AA9" s="132">
        <f t="shared" ref="AA9" si="2">+Y9</f>
        <v>7.0000000000000007E-2</v>
      </c>
      <c r="AB9" s="134" t="str">
        <f t="shared" ref="AB9" si="3">IFERROR(IF(AC9="","",IF(AC9&lt;=0.6,"Moderado",IF(AC9&lt;=0.8,"Mayor","Catastrófico"))),"")</f>
        <v>Catastrófico</v>
      </c>
      <c r="AC9" s="132">
        <f>IFERROR(IF(AND(R8="Impacto",R9="Impacto"),(AC8-(+AC8*U9)),IF(R9="Impacto",(N8-(+N8*U9)),IF(R9="Probabilidad",AC8,""))),"")</f>
        <v>1</v>
      </c>
      <c r="AD9" s="90" t="str">
        <f>IFERROR(IF(OR(AND(Z9="Rara vez",AB9="Leve"),AND(Z9="Rara vez",AB9="Menor"),AND(Z9="Improbable",AB9="Leve")),"Bajo",IF(OR(AND(Z9="Rara vez",AB9="Moderado"),AND(Z9="Improbable",AB9="Menor"),AND(Z9="Improbable",AB9="Moderado"),AND(Z9="Posible",AB9="Leve"),AND(Z9="Posible",AB9="Menor"),AND(Z9="Posible",AB9="Moderado"),AND(Z9="Probable",AB9="Leve"),AND(Z9="Probable",AB9="Menor")),"Moderado",IF(OR(AND(Z9="Rara vez",AB9="Mayor"),AND(Z9="Improbable",AB9="Mayor"),AND(Z9="Posible",AB9="Mayor"),AND(Z9="Probable",AB9="Moderado"),AND(Z9="Probable",AB9="Mayor"),AND(Z9="Casi Seguro",AB9="Leve"),AND(Z9="Casi Seguro",AB9="Menor"),AND(Z9="Casi Seguro",AB9="Moderado"),AND(Z9="Casi Seguro",AB9="Mayor")),"Alto",IF(OR(AND(Z9="Rara vez",AB9="Catastrófico"),AND(Z9="Improbable",AB9="Catastrófico"),AND(Z9="Posible",AB9="Catastrófico"),AND(Z9="Probable",AB9="Catastrófico"),AND(Z9="Casi Seguro",AB9="Catastrófico")),"Extremo","")))),"")</f>
        <v>Extremo</v>
      </c>
      <c r="AE9" s="135" t="s">
        <v>119</v>
      </c>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row>
    <row r="10" spans="1:421" ht="53.25" customHeight="1" x14ac:dyDescent="0.2">
      <c r="B10" s="180"/>
      <c r="C10" s="183"/>
      <c r="D10" s="185"/>
      <c r="E10" s="183"/>
      <c r="F10" s="183"/>
      <c r="G10" s="183"/>
      <c r="H10" s="183"/>
      <c r="I10" s="174"/>
      <c r="J10" s="171"/>
      <c r="K10" s="189"/>
      <c r="L10" s="171">
        <f>IF(NOT(ISERROR(MATCH(K10,_xlfn.ANCHORARRAY(G21),0))),J23&amp;"Por favor no seleccionar los criterios de impacto",K10)</f>
        <v>0</v>
      </c>
      <c r="M10" s="174"/>
      <c r="N10" s="171"/>
      <c r="O10" s="177"/>
      <c r="P10" s="106">
        <v>3</v>
      </c>
      <c r="Q10" s="113"/>
      <c r="R10" s="108" t="str">
        <f>IF(OR(S10="Preventivo",S10="Detectivo"),"Probabilidad",IF(S10="Correctivo","Impacto",""))</f>
        <v/>
      </c>
      <c r="S10" s="109"/>
      <c r="T10" s="109"/>
      <c r="U10" s="110" t="str">
        <f t="shared" ref="U10:U13" si="4">IF(AND(S10="Preventivo",T10="Automático"),"50%",IF(AND(S10="Preventivo",T10="Manual"),"40%",IF(AND(S10="Detectivo",T10="Automático"),"40%",IF(AND(S10="Detectivo",T10="Manual"),"30%",IF(AND(S10="Correctivo",T10="Automático"),"35%",IF(AND(S10="Correctivo",T10="Manual"),"25%",""))))))</f>
        <v/>
      </c>
      <c r="V10" s="109"/>
      <c r="W10" s="109"/>
      <c r="X10" s="109"/>
      <c r="Y10" s="111" t="str">
        <f>IFERROR(IF(AND(R9="Probabilidad",R10="Probabilidad"),(AA9-(+AA9*U10)),IF(AND(R9="Impacto",R10="Probabilidad"),(AA8-(+AA8*U10)),IF(R10="Impacto",AA9,""))),"")</f>
        <v/>
      </c>
      <c r="Z10" s="100" t="str">
        <f t="shared" ref="Z10:Z25" si="5">IFERROR(IF(Y10="","",IF(Y10&lt;=0.2,"Rara vez",IF(Y10&lt;=0.4,"Improbable",IF(Y10&lt;=0.6,"Posible",IF(Y10&lt;=0.8,"Probable","Casi Seguro"))))),"")</f>
        <v/>
      </c>
      <c r="AA10" s="110" t="str">
        <f t="shared" ref="AA10:AA13" si="6">+Y10</f>
        <v/>
      </c>
      <c r="AB10" s="100" t="str">
        <f t="shared" ref="AB10:AB25" si="7">IFERROR(IF(AC10="","",IF(AC10&lt;=0.6,"Moderado",IF(AC10&lt;=0.8,"Mayor","Catastrófico"))),"")</f>
        <v/>
      </c>
      <c r="AC10" s="110" t="str">
        <f>IFERROR(IF(AND(R9="Impacto",R10="Impacto"),(AC9-(+AC9*U10)),IF(AND(R9="Probabilidad",R10="Impacto"),(AC8-(+AC8*U10)),IF(R10="Probabilidad",AC9,""))),"")</f>
        <v/>
      </c>
      <c r="AD10" s="112" t="str">
        <f t="shared" ref="AD10:AD13" si="8">IFERROR(IF(OR(AND(Z10="Muy Baja",AB10="Leve"),AND(Z10="Muy Baja",AB10="Menor"),AND(Z10="Baja",AB10="Leve")),"Bajo",IF(OR(AND(Z10="Muy baja",AB10="Moderado"),AND(Z10="Baja",AB10="Menor"),AND(Z10="Baja",AB10="Moderado"),AND(Z10="Media",AB10="Leve"),AND(Z10="Media",AB10="Menor"),AND(Z10="Media",AB10="Moderado"),AND(Z10="Alta",AB10="Leve"),AND(Z10="Alta",AB10="Menor")),"Moderado",IF(OR(AND(Z10="Muy Baja",AB10="Mayor"),AND(Z10="Baja",AB10="Mayor"),AND(Z10="Media",AB10="Mayor"),AND(Z10="Alta",AB10="Moderado"),AND(Z10="Alta",AB10="Mayor"),AND(Z10="Muy Alta",AB10="Leve"),AND(Z10="Muy Alta",AB10="Menor"),AND(Z10="Muy Alta",AB10="Moderado"),AND(Z10="Muy Alta",AB10="Mayor")),"Alto",IF(OR(AND(Z10="Muy Baja",AB10="Catastrófico"),AND(Z10="Baja",AB10="Catastrófico"),AND(Z10="Media",AB10="Catastrófico"),AND(Z10="Alta",AB10="Catastrófico"),AND(Z10="Muy Alta",AB10="Catastrófico")),"Extremo","")))),"")</f>
        <v/>
      </c>
      <c r="AE10" s="126"/>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row>
    <row r="11" spans="1:421" ht="53.25" customHeight="1" x14ac:dyDescent="0.2">
      <c r="B11" s="180"/>
      <c r="C11" s="183"/>
      <c r="D11" s="185"/>
      <c r="E11" s="183"/>
      <c r="F11" s="183"/>
      <c r="G11" s="183"/>
      <c r="H11" s="183"/>
      <c r="I11" s="174"/>
      <c r="J11" s="171"/>
      <c r="K11" s="189"/>
      <c r="L11" s="171">
        <f>IF(NOT(ISERROR(MATCH(K11,_xlfn.ANCHORARRAY(G22),0))),J24&amp;"Por favor no seleccionar los criterios de impacto",K11)</f>
        <v>0</v>
      </c>
      <c r="M11" s="174"/>
      <c r="N11" s="171"/>
      <c r="O11" s="177"/>
      <c r="P11" s="106">
        <v>4</v>
      </c>
      <c r="Q11" s="107"/>
      <c r="R11" s="108" t="str">
        <f t="shared" ref="R11:R13" si="9">IF(OR(S11="Preventivo",S11="Detectivo"),"Probabilidad",IF(S11="Correctivo","Impacto",""))</f>
        <v/>
      </c>
      <c r="S11" s="109"/>
      <c r="T11" s="109"/>
      <c r="U11" s="110" t="str">
        <f t="shared" si="4"/>
        <v/>
      </c>
      <c r="V11" s="109"/>
      <c r="W11" s="109"/>
      <c r="X11" s="109"/>
      <c r="Y11" s="111" t="str">
        <f t="shared" ref="Y11:Y13" si="10">IFERROR(IF(AND(R10="Probabilidad",R11="Probabilidad"),(AA10-(+AA10*U11)),IF(AND(R10="Impacto",R11="Probabilidad"),(AA9-(+AA9*U11)),IF(R11="Impacto",AA10,""))),"")</f>
        <v/>
      </c>
      <c r="Z11" s="100" t="str">
        <f t="shared" si="5"/>
        <v/>
      </c>
      <c r="AA11" s="110" t="str">
        <f t="shared" si="6"/>
        <v/>
      </c>
      <c r="AB11" s="100" t="str">
        <f t="shared" si="7"/>
        <v/>
      </c>
      <c r="AC11" s="110" t="str">
        <f t="shared" ref="AC11:AC13" si="11">IFERROR(IF(AND(R10="Impacto",R11="Impacto"),(AC10-(+AC10*U11)),IF(AND(R10="Probabilidad",R11="Impacto"),(AC9-(+AC9*U11)),IF(R11="Probabilidad",AC10,""))),"")</f>
        <v/>
      </c>
      <c r="AD11" s="112" t="str">
        <f>IFERROR(IF(OR(AND(Z11="Muy Baja",AB11="Leve"),AND(Z11="Muy Baja",AB11="Menor"),AND(Z11="Baja",AB11="Leve")),"Bajo",IF(OR(AND(Z11="Muy baja",AB11="Moderado"),AND(Z11="Baja",AB11="Menor"),AND(Z11="Baja",AB11="Moderado"),AND(Z11="Media",AB11="Leve"),AND(Z11="Media",AB11="Menor"),AND(Z11="Media",AB11="Moderado"),AND(Z11="Alta",AB11="Leve"),AND(Z11="Alta",AB11="Menor")),"Moderado",IF(OR(AND(Z11="Muy Baja",AB11="Mayor"),AND(Z11="Baja",AB11="Mayor"),AND(Z11="Media",AB11="Mayor"),AND(Z11="Alta",AB11="Moderado"),AND(Z11="Alta",AB11="Mayor"),AND(Z11="Muy Alta",AB11="Leve"),AND(Z11="Muy Alta",AB11="Menor"),AND(Z11="Muy Alta",AB11="Moderado"),AND(Z11="Muy Alta",AB11="Mayor")),"Alto",IF(OR(AND(Z11="Muy Baja",AB11="Catastrófico"),AND(Z11="Baja",AB11="Catastrófico"),AND(Z11="Media",AB11="Catastrófico"),AND(Z11="Alta",AB11="Catastrófico"),AND(Z11="Muy Alta",AB11="Catastrófico")),"Extremo","")))),"")</f>
        <v/>
      </c>
      <c r="AE11" s="126"/>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row>
    <row r="12" spans="1:421" ht="53.25" customHeight="1" x14ac:dyDescent="0.2">
      <c r="B12" s="180"/>
      <c r="C12" s="183"/>
      <c r="D12" s="185"/>
      <c r="E12" s="183"/>
      <c r="F12" s="183"/>
      <c r="G12" s="183"/>
      <c r="H12" s="183"/>
      <c r="I12" s="174"/>
      <c r="J12" s="171"/>
      <c r="K12" s="189"/>
      <c r="L12" s="171">
        <f>IF(NOT(ISERROR(MATCH(K12,_xlfn.ANCHORARRAY(G23),0))),J25&amp;"Por favor no seleccionar los criterios de impacto",K12)</f>
        <v>0</v>
      </c>
      <c r="M12" s="174"/>
      <c r="N12" s="171"/>
      <c r="O12" s="177"/>
      <c r="P12" s="106">
        <v>5</v>
      </c>
      <c r="Q12" s="107"/>
      <c r="R12" s="108" t="str">
        <f t="shared" si="9"/>
        <v/>
      </c>
      <c r="S12" s="109"/>
      <c r="T12" s="109"/>
      <c r="U12" s="110" t="str">
        <f t="shared" si="4"/>
        <v/>
      </c>
      <c r="V12" s="109"/>
      <c r="W12" s="109"/>
      <c r="X12" s="109"/>
      <c r="Y12" s="111" t="str">
        <f t="shared" si="10"/>
        <v/>
      </c>
      <c r="Z12" s="100" t="str">
        <f t="shared" si="5"/>
        <v/>
      </c>
      <c r="AA12" s="110" t="str">
        <f t="shared" si="6"/>
        <v/>
      </c>
      <c r="AB12" s="100" t="str">
        <f t="shared" si="7"/>
        <v/>
      </c>
      <c r="AC12" s="110" t="str">
        <f t="shared" si="11"/>
        <v/>
      </c>
      <c r="AD12" s="112" t="str">
        <f t="shared" si="8"/>
        <v/>
      </c>
      <c r="AE12" s="126"/>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row>
    <row r="13" spans="1:421" ht="65.25" customHeight="1" x14ac:dyDescent="0.2">
      <c r="B13" s="180"/>
      <c r="C13" s="183"/>
      <c r="D13" s="185"/>
      <c r="E13" s="183"/>
      <c r="F13" s="183"/>
      <c r="G13" s="183"/>
      <c r="H13" s="183"/>
      <c r="I13" s="174"/>
      <c r="J13" s="171"/>
      <c r="K13" s="189"/>
      <c r="L13" s="171">
        <f>IF(NOT(ISERROR(MATCH(K13,_xlfn.ANCHORARRAY(G24),0))),J26&amp;"Por favor no seleccionar los criterios de impacto",K13)</f>
        <v>0</v>
      </c>
      <c r="M13" s="174"/>
      <c r="N13" s="171"/>
      <c r="O13" s="177"/>
      <c r="P13" s="106">
        <v>6</v>
      </c>
      <c r="Q13" s="107"/>
      <c r="R13" s="108" t="str">
        <f t="shared" si="9"/>
        <v/>
      </c>
      <c r="S13" s="109"/>
      <c r="T13" s="109"/>
      <c r="U13" s="110" t="str">
        <f t="shared" si="4"/>
        <v/>
      </c>
      <c r="V13" s="109"/>
      <c r="W13" s="109"/>
      <c r="X13" s="109"/>
      <c r="Y13" s="111" t="str">
        <f t="shared" si="10"/>
        <v/>
      </c>
      <c r="Z13" s="100" t="str">
        <f t="shared" si="5"/>
        <v/>
      </c>
      <c r="AA13" s="110" t="str">
        <f t="shared" si="6"/>
        <v/>
      </c>
      <c r="AB13" s="100" t="str">
        <f t="shared" si="7"/>
        <v/>
      </c>
      <c r="AC13" s="110" t="str">
        <f t="shared" si="11"/>
        <v/>
      </c>
      <c r="AD13" s="112" t="str">
        <f t="shared" si="8"/>
        <v/>
      </c>
      <c r="AE13" s="126"/>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row>
    <row r="14" spans="1:421" ht="178.5" x14ac:dyDescent="0.2">
      <c r="B14" s="179" t="s">
        <v>285</v>
      </c>
      <c r="C14" s="182" t="s">
        <v>143</v>
      </c>
      <c r="D14" s="185" t="s">
        <v>207</v>
      </c>
      <c r="E14" s="182" t="s">
        <v>201</v>
      </c>
      <c r="F14" s="183" t="s">
        <v>202</v>
      </c>
      <c r="G14" s="183" t="s">
        <v>203</v>
      </c>
      <c r="H14" s="182" t="s">
        <v>153</v>
      </c>
      <c r="I14" s="173" t="str">
        <f t="shared" ref="I14" si="12">IF(H14&lt;=0,"",IF(H14="No se ha presentado en los últimos 5 años","Rara vez",IF(H14="Al menos 1 vez en los últimos 5 años","Improbable",IF(H14="Al menos 1 vez en los últimos 2 años","Posible",IF(H14="Al menos 1 vez en el último año","Probable",IF(H14="Más de 1 vez al año","Casi Seguro"))))))</f>
        <v>Rara vez</v>
      </c>
      <c r="J14" s="170">
        <f t="shared" ref="J14" si="13">IF(I14="","",IF(I14="Rara vez",0.2,IF(I14="Improbable",0.4,IF(I14="Posible",0.6,IF(I14="Probable",0.8,IF(I14="Casi Seguro",1,))))))</f>
        <v>0.2</v>
      </c>
      <c r="K14" s="188" t="s">
        <v>165</v>
      </c>
      <c r="L14" s="171" t="str">
        <f>IF(NOT(ISERROR(MATCH(K14,'Tabla Impacto'!$B$220:$B$222,0))),'Tabla Impacto'!$F$222&amp;"Por favor no seleccionar los criterios de impacto(Afectación Económica o presupuestal y Pérdida Reputacional)",K14)</f>
        <v xml:space="preserve">Responder afirmativamente de DOCE a DIECINUEVE </v>
      </c>
      <c r="M14" s="173" t="str">
        <f>IF(OR(L14='Tabla Impacto'!$C$5),"Moderado",IF(OR(L14='Tabla Impacto'!$C$6),"Mayor",IF(OR(L14='Tabla Impacto'!$C$7),"Catastrófico","")))</f>
        <v>Catastrófico</v>
      </c>
      <c r="N14" s="170">
        <f>IF(M14="","",IF(M14="Leve",0.2,IF(M14="Menor",0.4,IF(M14="Moderado",0.6,IF(M14="Mayor",0.8,IF(M14="Catastrófico",1,))))))</f>
        <v>1</v>
      </c>
      <c r="O14" s="176" t="str">
        <f>IF(OR(AND(I14="Rara vez",M14="Leve"),AND(I14="Rara vez",M14="Menor"),AND(I14="Improbable",M14="Leve")),"Bajo",IF(OR(AND(I14="Rara vez",M14="Moderado"),AND(I14="Improbable",M14="Menor"),AND(I14="Improbable",M14="Moderado"),AND(I14="Posible",M14="Leve"),AND(I14="Posible",M14="Menor"),AND(I14="Posible",M14="Moderado"),AND(I14="Probable",M14="Leve"),AND(I14="Probable",M14="Menor")),"Moderado",IF(OR(AND(I14="Rara vez",M14="Mayor"),AND(I14="Improbable",M14="Mayor"),AND(I14="Posible",M14="Mayor"),AND(I14="Probable",M14="Moderado"),AND(I14="Probable",M14="Mayor"),AND(I14="Casi Seguro",M14="Leve"),AND(I14="Casi Seguro",M14="Menor"),AND(I14="Casi Seguro",M14="Moderado"),AND(I14="Casi Seguro",M14="Mayor")),"Alto",IF(OR(AND(I14="Rara vez",M14="Catastrófico"),AND(I14="Improbable",M14="Catastrófico"),AND(I14="Posible",M14="Catastrófico"),AND(I14="Probable",M14="Catastrófico"),AND(I14="Casi Seguro",M14="Catastrófico")),"Extremo",""))))</f>
        <v>Extremo</v>
      </c>
      <c r="P14" s="106">
        <v>1</v>
      </c>
      <c r="Q14" s="129" t="s">
        <v>306</v>
      </c>
      <c r="R14" s="145" t="str">
        <f>IF(OR(S14="Preventivo",S14="Detectivo"),"Probabilidad",IF(S14="Correctivo","Impacto",""))</f>
        <v>Probabilidad</v>
      </c>
      <c r="S14" s="146" t="s">
        <v>88</v>
      </c>
      <c r="T14" s="146" t="s">
        <v>96</v>
      </c>
      <c r="U14" s="147" t="str">
        <f>IF(AND(S14="Preventivo",T14="Automático"),"50%",IF(AND(S14="Preventivo",T14="Manual"),"40%",IF(AND(S14="Detectivo",T14="Automático"),"40%",IF(AND(S14="Detectivo",T14="Manual"),"30%",IF(AND(S14="Correctivo",T14="Automático"),"35%",IF(AND(S14="Correctivo",T14="Manual"),"25%",""))))))</f>
        <v>40%</v>
      </c>
      <c r="V14" s="146" t="s">
        <v>102</v>
      </c>
      <c r="W14" s="146" t="s">
        <v>104</v>
      </c>
      <c r="X14" s="146" t="s">
        <v>108</v>
      </c>
      <c r="Y14" s="148">
        <f>IFERROR(IF(R14="Probabilidad",(J14-(+J14*U14)),IF(R14="Impacto",J14,"")),"")</f>
        <v>0.12</v>
      </c>
      <c r="Z14" s="149" t="str">
        <f>IFERROR(IF(Y14="","",IF(Y14&lt;=0.2,"Muy Baja",IF(Y14&lt;=0.4,"Baja",IF(Y14&lt;=0.6,"Media",IF(Y14&lt;=0.8,"Alta","Muy Alta"))))),"")</f>
        <v>Muy Baja</v>
      </c>
      <c r="AA14" s="147">
        <f>+Y14</f>
        <v>0.12</v>
      </c>
      <c r="AB14" s="149" t="str">
        <f>IFERROR(IF(AC14="","",IF(AC14&lt;=0.2,"Leve",IF(AC14&lt;=0.4,"Menor",IF(AC14&lt;=0.6,"Moderado",IF(AC14&lt;=0.8,"Mayor","Catastrófico"))))),"")</f>
        <v>Catastrófico</v>
      </c>
      <c r="AC14" s="147">
        <f>IFERROR(IF(R14="Impacto",(N14-(+N14*U14)),IF(R14="Probabilidad",N14,"")),"")</f>
        <v>1</v>
      </c>
      <c r="AD14" s="150" t="str">
        <f>IFERROR(IF(OR(AND(Z14="Muy Baja",AB14="Leve"),AND(Z14="Muy Baja",AB14="Menor"),AND(Z14="Baja",AB14="Leve")),"Bajo",IF(OR(AND(Z14="Muy baja",AB14="Moderado"),AND(Z14="Baja",AB14="Menor"),AND(Z14="Baja",AB14="Moderado"),AND(Z14="Media",AB14="Leve"),AND(Z14="Media",AB14="Menor"),AND(Z14="Media",AB14="Moderado"),AND(Z14="Alta",AB14="Leve"),AND(Z14="Alta",AB14="Menor")),"Moderado",IF(OR(AND(Z14="Muy Baja",AB14="Mayor"),AND(Z14="Baja",AB14="Mayor"),AND(Z14="Media",AB14="Mayor"),AND(Z14="Alta",AB14="Moderado"),AND(Z14="Alta",AB14="Mayor"),AND(Z14="Muy Alta",AB14="Leve"),AND(Z14="Muy Alta",AB14="Menor"),AND(Z14="Muy Alta",AB14="Moderado"),AND(Z14="Muy Alta",AB14="Mayor")),"Alto",IF(OR(AND(Z14="Muy Baja",AB14="Catastrófico"),AND(Z14="Baja",AB14="Catastrófico"),AND(Z14="Media",AB14="Catastrófico"),AND(Z14="Alta",AB14="Catastrófico"),AND(Z14="Muy Alta",AB14="Catastrófico")),"Extremo","")))),"")</f>
        <v>Extremo</v>
      </c>
      <c r="AE14" s="146"/>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row>
    <row r="15" spans="1:421" ht="102" x14ac:dyDescent="0.2">
      <c r="B15" s="180"/>
      <c r="C15" s="183"/>
      <c r="D15" s="185"/>
      <c r="E15" s="183"/>
      <c r="F15" s="183"/>
      <c r="G15" s="183"/>
      <c r="H15" s="183"/>
      <c r="I15" s="174"/>
      <c r="J15" s="171"/>
      <c r="K15" s="189"/>
      <c r="L15" s="171">
        <f>IF(NOT(ISERROR(MATCH(K15,_xlfn.ANCHORARRAY(G26),0))),J28&amp;"Por favor no seleccionar los criterios de impacto",K15)</f>
        <v>0</v>
      </c>
      <c r="M15" s="174"/>
      <c r="N15" s="171"/>
      <c r="O15" s="177"/>
      <c r="P15" s="106">
        <v>2</v>
      </c>
      <c r="Q15" s="129" t="s">
        <v>307</v>
      </c>
      <c r="R15" s="145" t="str">
        <f>IF(OR(S15="Preventivo",S15="Detectivo"),"Probabilidad",IF(S15="Correctivo","Impacto",""))</f>
        <v>Probabilidad</v>
      </c>
      <c r="S15" s="146" t="s">
        <v>88</v>
      </c>
      <c r="T15" s="146" t="s">
        <v>96</v>
      </c>
      <c r="U15" s="147" t="str">
        <f t="shared" ref="U15:U17" si="14">IF(AND(S15="Preventivo",T15="Automático"),"50%",IF(AND(S15="Preventivo",T15="Manual"),"40%",IF(AND(S15="Detectivo",T15="Automático"),"40%",IF(AND(S15="Detectivo",T15="Manual"),"30%",IF(AND(S15="Correctivo",T15="Automático"),"35%",IF(AND(S15="Correctivo",T15="Manual"),"25%",""))))))</f>
        <v>40%</v>
      </c>
      <c r="V15" s="146" t="s">
        <v>102</v>
      </c>
      <c r="W15" s="146" t="s">
        <v>104</v>
      </c>
      <c r="X15" s="146" t="s">
        <v>108</v>
      </c>
      <c r="Y15" s="151">
        <f>IFERROR(IF(AND(R14="Probabilidad",R15="Probabilidad"),(AA14-(+AA14*U15)),IF(R15="Probabilidad",(J14-(+J14*U15)),IF(R15="Impacto",AA14,""))),"")</f>
        <v>7.1999999999999995E-2</v>
      </c>
      <c r="Z15" s="149" t="str">
        <f t="shared" ref="Z15" si="15">IFERROR(IF(Y15="","",IF(Y15&lt;=0.2,"Muy Baja",IF(Y15&lt;=0.4,"Baja",IF(Y15&lt;=0.6,"Media",IF(Y15&lt;=0.8,"Alta","Muy Alta"))))),"")</f>
        <v>Muy Baja</v>
      </c>
      <c r="AA15" s="147">
        <f t="shared" ref="AA15:AA17" si="16">+Y15</f>
        <v>7.1999999999999995E-2</v>
      </c>
      <c r="AB15" s="149" t="str">
        <f t="shared" ref="AB15" si="17">IFERROR(IF(AC15="","",IF(AC15&lt;=0.2,"Leve",IF(AC15&lt;=0.4,"Menor",IF(AC15&lt;=0.6,"Moderado",IF(AC15&lt;=0.8,"Mayor","Catastrófico"))))),"")</f>
        <v>Catastrófico</v>
      </c>
      <c r="AC15" s="147">
        <f>IFERROR(IF(AND(R14="Impacto",R15="Impacto"),(AC14-(+AC14*U15)),IF(R15="Impacto",(N14-(+N14*U15)),IF(R15="Probabilidad",AC14,""))),"")</f>
        <v>1</v>
      </c>
      <c r="AD15" s="150" t="str">
        <f t="shared" ref="AD15" si="18">IFERROR(IF(OR(AND(Z15="Muy Baja",AB15="Leve"),AND(Z15="Muy Baja",AB15="Menor"),AND(Z15="Baja",AB15="Leve")),"Bajo",IF(OR(AND(Z15="Muy baja",AB15="Moderado"),AND(Z15="Baja",AB15="Menor"),AND(Z15="Baja",AB15="Moderado"),AND(Z15="Media",AB15="Leve"),AND(Z15="Media",AB15="Menor"),AND(Z15="Media",AB15="Moderado"),AND(Z15="Alta",AB15="Leve"),AND(Z15="Alta",AB15="Menor")),"Moderado",IF(OR(AND(Z15="Muy Baja",AB15="Mayor"),AND(Z15="Baja",AB15="Mayor"),AND(Z15="Media",AB15="Mayor"),AND(Z15="Alta",AB15="Moderado"),AND(Z15="Alta",AB15="Mayor"),AND(Z15="Muy Alta",AB15="Leve"),AND(Z15="Muy Alta",AB15="Menor"),AND(Z15="Muy Alta",AB15="Moderado"),AND(Z15="Muy Alta",AB15="Mayor")),"Alto",IF(OR(AND(Z15="Muy Baja",AB15="Catastrófico"),AND(Z15="Baja",AB15="Catastrófico"),AND(Z15="Media",AB15="Catastrófico"),AND(Z15="Alta",AB15="Catastrófico"),AND(Z15="Muy Alta",AB15="Catastrófico")),"Extremo","")))),"")</f>
        <v>Extremo</v>
      </c>
      <c r="AE15" s="146"/>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row>
    <row r="16" spans="1:421" ht="114.75" x14ac:dyDescent="0.2">
      <c r="B16" s="180"/>
      <c r="C16" s="183"/>
      <c r="D16" s="185"/>
      <c r="E16" s="183"/>
      <c r="F16" s="183"/>
      <c r="G16" s="183"/>
      <c r="H16" s="183"/>
      <c r="I16" s="174"/>
      <c r="J16" s="171"/>
      <c r="K16" s="189"/>
      <c r="L16" s="171">
        <f>IF(NOT(ISERROR(MATCH(K16,_xlfn.ANCHORARRAY(G27),0))),J29&amp;"Por favor no seleccionar los criterios de impacto",K16)</f>
        <v>0</v>
      </c>
      <c r="M16" s="174"/>
      <c r="N16" s="171"/>
      <c r="O16" s="177"/>
      <c r="P16" s="106">
        <v>3</v>
      </c>
      <c r="Q16" s="129" t="s">
        <v>308</v>
      </c>
      <c r="R16" s="130" t="str">
        <f>IF(OR(S16="Preventivo",S16="Detectivo"),"Probabilidad",IF(S16="Correctivo","Impacto",""))</f>
        <v>Probabilidad</v>
      </c>
      <c r="S16" s="146" t="s">
        <v>88</v>
      </c>
      <c r="T16" s="146" t="s">
        <v>96</v>
      </c>
      <c r="U16" s="132" t="str">
        <f t="shared" si="14"/>
        <v>40%</v>
      </c>
      <c r="V16" s="146" t="s">
        <v>102</v>
      </c>
      <c r="W16" s="146" t="s">
        <v>104</v>
      </c>
      <c r="X16" s="146" t="s">
        <v>108</v>
      </c>
      <c r="Y16" s="133">
        <f>IFERROR(IF(AND(R15="Probabilidad",R16="Probabilidad"),(AA15-(+AA15*U16)),IF(AND(R15="Impacto",R16="Probabilidad"),(AA14-(+AA14*U16)),IF(R16="Impacto",AA15,""))),"")</f>
        <v>4.3199999999999995E-2</v>
      </c>
      <c r="Z16" s="134" t="str">
        <f t="shared" ref="Z16:Z17" si="19">IFERROR(IF(Y16="","",IF(Y16&lt;=0.2,"Rara vez",IF(Y16&lt;=0.4,"Improbable",IF(Y16&lt;=0.6,"Posible",IF(Y16&lt;=0.8,"Probable","Casi Seguro"))))),"")</f>
        <v>Rara vez</v>
      </c>
      <c r="AA16" s="132">
        <f t="shared" si="16"/>
        <v>4.3199999999999995E-2</v>
      </c>
      <c r="AB16" s="134" t="str">
        <f t="shared" ref="AB16:AB17" si="20">IFERROR(IF(AC16="","",IF(AC16&lt;=0.6,"Moderado",IF(AC16&lt;=0.8,"Mayor","Catastrófico"))),"")</f>
        <v>Catastrófico</v>
      </c>
      <c r="AC16" s="132">
        <f>IFERROR(IF(AND(R15="Impacto",R16="Impacto"),(AC15-(+AC15*U16)),IF(AND(R15="Probabilidad",R16="Impacto"),(AC14-(+AC14*U16)),IF(R16="Probabilidad",AC15,""))),"")</f>
        <v>1</v>
      </c>
      <c r="AD16" s="150" t="s">
        <v>32</v>
      </c>
      <c r="AE16" s="135"/>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row>
    <row r="17" spans="2:63" ht="114.75" x14ac:dyDescent="0.2">
      <c r="B17" s="180"/>
      <c r="C17" s="183"/>
      <c r="D17" s="185"/>
      <c r="E17" s="183"/>
      <c r="F17" s="183"/>
      <c r="G17" s="183"/>
      <c r="H17" s="183"/>
      <c r="I17" s="174"/>
      <c r="J17" s="171"/>
      <c r="K17" s="189"/>
      <c r="L17" s="171">
        <f>IF(NOT(ISERROR(MATCH(K17,_xlfn.ANCHORARRAY(G28),0))),J30&amp;"Por favor no seleccionar los criterios de impacto",K17)</f>
        <v>0</v>
      </c>
      <c r="M17" s="174"/>
      <c r="N17" s="171"/>
      <c r="O17" s="177"/>
      <c r="P17" s="106">
        <v>4</v>
      </c>
      <c r="Q17" s="129" t="s">
        <v>309</v>
      </c>
      <c r="R17" s="130" t="str">
        <f t="shared" ref="R17" si="21">IF(OR(S17="Preventivo",S17="Detectivo"),"Probabilidad",IF(S17="Correctivo","Impacto",""))</f>
        <v>Probabilidad</v>
      </c>
      <c r="S17" s="146" t="s">
        <v>88</v>
      </c>
      <c r="T17" s="146" t="s">
        <v>96</v>
      </c>
      <c r="U17" s="132" t="str">
        <f t="shared" si="14"/>
        <v>40%</v>
      </c>
      <c r="V17" s="146" t="s">
        <v>99</v>
      </c>
      <c r="W17" s="146" t="s">
        <v>104</v>
      </c>
      <c r="X17" s="146" t="s">
        <v>108</v>
      </c>
      <c r="Y17" s="133">
        <f t="shared" ref="Y17" si="22">IFERROR(IF(AND(R16="Probabilidad",R17="Probabilidad"),(AA16-(+AA16*U17)),IF(AND(R16="Impacto",R17="Probabilidad"),(AA15-(+AA15*U17)),IF(R17="Impacto",AA16,""))),"")</f>
        <v>2.5919999999999995E-2</v>
      </c>
      <c r="Z17" s="134" t="str">
        <f t="shared" si="19"/>
        <v>Rara vez</v>
      </c>
      <c r="AA17" s="132">
        <f t="shared" si="16"/>
        <v>2.5919999999999995E-2</v>
      </c>
      <c r="AB17" s="134" t="str">
        <f t="shared" si="20"/>
        <v>Catastrófico</v>
      </c>
      <c r="AC17" s="132">
        <f t="shared" ref="AC17" si="23">IFERROR(IF(AND(R16="Impacto",R17="Impacto"),(AC16-(+AC16*U17)),IF(AND(R16="Probabilidad",R17="Impacto"),(AC15-(+AC15*U17)),IF(R17="Probabilidad",AC16,""))),"")</f>
        <v>1</v>
      </c>
      <c r="AD17" s="150" t="s">
        <v>32</v>
      </c>
      <c r="AE17" s="146" t="s">
        <v>119</v>
      </c>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row>
    <row r="18" spans="2:63" ht="53.25" customHeight="1" x14ac:dyDescent="0.2">
      <c r="B18" s="180"/>
      <c r="C18" s="183"/>
      <c r="D18" s="185"/>
      <c r="E18" s="183"/>
      <c r="F18" s="183"/>
      <c r="G18" s="183"/>
      <c r="H18" s="183"/>
      <c r="I18" s="174"/>
      <c r="J18" s="171"/>
      <c r="K18" s="189"/>
      <c r="L18" s="171">
        <f>IF(NOT(ISERROR(MATCH(K18,_xlfn.ANCHORARRAY(G29),0))),J31&amp;"Por favor no seleccionar los criterios de impacto",K18)</f>
        <v>0</v>
      </c>
      <c r="M18" s="174"/>
      <c r="N18" s="171"/>
      <c r="O18" s="177"/>
      <c r="P18" s="106">
        <v>5</v>
      </c>
      <c r="Q18" s="107"/>
      <c r="R18" s="108" t="str">
        <f t="shared" ref="R18:R19" si="24">IF(OR(S18="Preventivo",S18="Detectivo"),"Probabilidad",IF(S18="Correctivo","Impacto",""))</f>
        <v/>
      </c>
      <c r="S18" s="109"/>
      <c r="T18" s="109"/>
      <c r="U18" s="110" t="str">
        <f t="shared" ref="U18:U19" si="25">IF(AND(S18="Preventivo",T18="Automático"),"50%",IF(AND(S18="Preventivo",T18="Manual"),"40%",IF(AND(S18="Detectivo",T18="Automático"),"40%",IF(AND(S18="Detectivo",T18="Manual"),"30%",IF(AND(S18="Correctivo",T18="Automático"),"35%",IF(AND(S18="Correctivo",T18="Manual"),"25%",""))))))</f>
        <v/>
      </c>
      <c r="V18" s="109"/>
      <c r="W18" s="109"/>
      <c r="X18" s="109"/>
      <c r="Y18" s="111" t="str">
        <f t="shared" ref="Y18:Y19" si="26">IFERROR(IF(AND(R17="Probabilidad",R18="Probabilidad"),(AA17-(+AA17*U18)),IF(AND(R17="Impacto",R18="Probabilidad"),(AA16-(+AA16*U18)),IF(R18="Impacto",AA17,""))),"")</f>
        <v/>
      </c>
      <c r="Z18" s="100" t="str">
        <f t="shared" si="5"/>
        <v/>
      </c>
      <c r="AA18" s="110" t="str">
        <f t="shared" ref="AA18:AA19" si="27">+Y18</f>
        <v/>
      </c>
      <c r="AB18" s="100" t="str">
        <f t="shared" si="7"/>
        <v/>
      </c>
      <c r="AC18" s="110" t="str">
        <f t="shared" ref="AC18:AC19" si="28">IFERROR(IF(AND(R17="Impacto",R18="Impacto"),(AC17-(+AC17*U18)),IF(AND(R17="Probabilidad",R18="Impacto"),(AC16-(+AC16*U18)),IF(R18="Probabilidad",AC17,""))),"")</f>
        <v/>
      </c>
      <c r="AD18" s="112" t="str">
        <f t="shared" ref="AD18:AD19" si="29">IFERROR(IF(OR(AND(Z18="Muy Baja",AB18="Leve"),AND(Z18="Muy Baja",AB18="Menor"),AND(Z18="Baja",AB18="Leve")),"Bajo",IF(OR(AND(Z18="Muy baja",AB18="Moderado"),AND(Z18="Baja",AB18="Menor"),AND(Z18="Baja",AB18="Moderado"),AND(Z18="Media",AB18="Leve"),AND(Z18="Media",AB18="Menor"),AND(Z18="Media",AB18="Moderado"),AND(Z18="Alta",AB18="Leve"),AND(Z18="Alta",AB18="Menor")),"Moderado",IF(OR(AND(Z18="Muy Baja",AB18="Mayor"),AND(Z18="Baja",AB18="Mayor"),AND(Z18="Media",AB18="Mayor"),AND(Z18="Alta",AB18="Moderado"),AND(Z18="Alta",AB18="Mayor"),AND(Z18="Muy Alta",AB18="Leve"),AND(Z18="Muy Alta",AB18="Menor"),AND(Z18="Muy Alta",AB18="Moderado"),AND(Z18="Muy Alta",AB18="Mayor")),"Alto",IF(OR(AND(Z18="Muy Baja",AB18="Catastrófico"),AND(Z18="Baja",AB18="Catastrófico"),AND(Z18="Media",AB18="Catastrófico"),AND(Z18="Alta",AB18="Catastrófico"),AND(Z18="Muy Alta",AB18="Catastrófico")),"Extremo","")))),"")</f>
        <v/>
      </c>
      <c r="AE18" s="126"/>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row>
    <row r="19" spans="2:63" ht="53.25" customHeight="1" x14ac:dyDescent="0.2">
      <c r="B19" s="180"/>
      <c r="C19" s="183"/>
      <c r="D19" s="185"/>
      <c r="E19" s="183"/>
      <c r="F19" s="183"/>
      <c r="G19" s="183"/>
      <c r="H19" s="183"/>
      <c r="I19" s="174"/>
      <c r="J19" s="171"/>
      <c r="K19" s="189"/>
      <c r="L19" s="171">
        <f>IF(NOT(ISERROR(MATCH(K19,_xlfn.ANCHORARRAY(G30),0))),J32&amp;"Por favor no seleccionar los criterios de impacto",K19)</f>
        <v>0</v>
      </c>
      <c r="M19" s="174"/>
      <c r="N19" s="171"/>
      <c r="O19" s="177"/>
      <c r="P19" s="106">
        <v>6</v>
      </c>
      <c r="Q19" s="107"/>
      <c r="R19" s="108" t="str">
        <f t="shared" si="24"/>
        <v/>
      </c>
      <c r="S19" s="109"/>
      <c r="T19" s="109"/>
      <c r="U19" s="110" t="str">
        <f t="shared" si="25"/>
        <v/>
      </c>
      <c r="V19" s="109"/>
      <c r="W19" s="109"/>
      <c r="X19" s="109"/>
      <c r="Y19" s="111" t="str">
        <f t="shared" si="26"/>
        <v/>
      </c>
      <c r="Z19" s="100" t="str">
        <f t="shared" si="5"/>
        <v/>
      </c>
      <c r="AA19" s="110" t="str">
        <f t="shared" si="27"/>
        <v/>
      </c>
      <c r="AB19" s="100" t="str">
        <f t="shared" si="7"/>
        <v/>
      </c>
      <c r="AC19" s="110" t="str">
        <f t="shared" si="28"/>
        <v/>
      </c>
      <c r="AD19" s="112" t="str">
        <f t="shared" si="29"/>
        <v/>
      </c>
      <c r="AE19" s="126"/>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row>
    <row r="20" spans="2:63" ht="143.25" customHeight="1" x14ac:dyDescent="0.2">
      <c r="B20" s="179" t="s">
        <v>286</v>
      </c>
      <c r="C20" s="182" t="s">
        <v>143</v>
      </c>
      <c r="D20" s="185" t="s">
        <v>310</v>
      </c>
      <c r="E20" s="183"/>
      <c r="F20" s="183" t="s">
        <v>208</v>
      </c>
      <c r="G20" s="183" t="s">
        <v>209</v>
      </c>
      <c r="H20" s="182" t="s">
        <v>153</v>
      </c>
      <c r="I20" s="173" t="str">
        <f t="shared" ref="I20" si="30">IF(H20&lt;=0,"",IF(H20="No se ha presentado en los últimos 5 años","Rara vez",IF(H20="Al menos 1 vez en los últimos 5 años","Improbable",IF(H20="Al menos 1 vez en los últimos 2 años","Posible",IF(H20="Al menos 1 vez en el último año","Probable",IF(H20="Más de 1 vez al año","Casi Seguro"))))))</f>
        <v>Rara vez</v>
      </c>
      <c r="J20" s="170">
        <f t="shared" ref="J20" si="31">IF(I20="","",IF(I20="Rara vez",0.2,IF(I20="Improbable",0.4,IF(I20="Posible",0.6,IF(I20="Probable",0.8,IF(I20="Casi Seguro",1,))))))</f>
        <v>0.2</v>
      </c>
      <c r="K20" s="188" t="s">
        <v>165</v>
      </c>
      <c r="L20" s="171" t="str">
        <f>IF(NOT(ISERROR(MATCH(K20,'Tabla Impacto'!$B$220:$B$222,0))),'Tabla Impacto'!$F$222&amp;"Por favor no seleccionar los criterios de impacto(Afectación Económica o presupuestal y Pérdida Reputacional)",K20)</f>
        <v xml:space="preserve">Responder afirmativamente de DOCE a DIECINUEVE </v>
      </c>
      <c r="M20" s="173" t="str">
        <f>IF(OR(L20='Tabla Impacto'!$C$5),"Moderado",IF(OR(L20='Tabla Impacto'!$C$6),"Mayor",IF(OR(L20='Tabla Impacto'!$C$7),"Catastrófico","")))</f>
        <v>Catastrófico</v>
      </c>
      <c r="N20" s="170">
        <f>IF(M20="","",IF(M20="Leve",0.2,IF(M20="Menor",0.4,IF(M20="Moderado",0.6,IF(M20="Mayor",0.8,IF(M20="Catastrófico",1,))))))</f>
        <v>1</v>
      </c>
      <c r="O20" s="176" t="str">
        <f>IF(OR(AND(I20="Rara vez",M20="Leve"),AND(I20="Rara vez",M20="Menor"),AND(I20="Improbable",M20="Leve")),"Bajo",IF(OR(AND(I20="Rara vez",M20="Moderado"),AND(I20="Improbable",M20="Menor"),AND(I20="Improbable",M20="Moderado"),AND(I20="Posible",M20="Leve"),AND(I20="Posible",M20="Menor"),AND(I20="Posible",M20="Moderado"),AND(I20="Probable",M20="Leve"),AND(I20="Probable",M20="Menor")),"Moderado",IF(OR(AND(I20="Rara vez",M20="Mayor"),AND(I20="Improbable",M20="Mayor"),AND(I20="Posible",M20="Mayor"),AND(I20="Probable",M20="Moderado"),AND(I20="Probable",M20="Mayor"),AND(I20="Casi Seguro",M20="Leve"),AND(I20="Casi Seguro",M20="Menor"),AND(I20="Casi Seguro",M20="Moderado"),AND(I20="Casi Seguro",M20="Mayor")),"Alto",IF(OR(AND(I20="Rara vez",M20="Catastrófico"),AND(I20="Improbable",M20="Catastrófico"),AND(I20="Posible",M20="Catastrófico"),AND(I20="Probable",M20="Catastrófico"),AND(I20="Casi Seguro",M20="Catastrófico")),"Extremo",""))))</f>
        <v>Extremo</v>
      </c>
      <c r="P20" s="106">
        <v>1</v>
      </c>
      <c r="Q20" s="129" t="s">
        <v>300</v>
      </c>
      <c r="R20" s="130" t="str">
        <f>IF(OR(S20="Preventivo",S20="Detectivo"),"Probabilidad",IF(S20="Correctivo","Impacto",""))</f>
        <v>Probabilidad</v>
      </c>
      <c r="S20" s="131" t="s">
        <v>88</v>
      </c>
      <c r="T20" s="131" t="s">
        <v>96</v>
      </c>
      <c r="U20" s="132" t="str">
        <f>IF(AND(S20="Preventivo",T20="Automático"),"50%",IF(AND(S20="Preventivo",T20="Manual"),"40%",IF(AND(S20="Detectivo",T20="Automático"),"40%",IF(AND(S20="Detectivo",T20="Manual"),"30%",IF(AND(S20="Correctivo",T20="Automático"),"35%",IF(AND(S20="Correctivo",T20="Manual"),"25%",""))))))</f>
        <v>40%</v>
      </c>
      <c r="V20" s="131" t="s">
        <v>99</v>
      </c>
      <c r="W20" s="131" t="s">
        <v>104</v>
      </c>
      <c r="X20" s="131" t="s">
        <v>110</v>
      </c>
      <c r="Y20" s="133">
        <f>IFERROR(IF(R20="Probabilidad",(J20-(+J20*U20)),IF(R20="Impacto",J20,"")),"")</f>
        <v>0.12</v>
      </c>
      <c r="Z20" s="134" t="str">
        <f t="shared" si="5"/>
        <v>Rara vez</v>
      </c>
      <c r="AA20" s="132">
        <f>+Y20</f>
        <v>0.12</v>
      </c>
      <c r="AB20" s="134" t="str">
        <f t="shared" si="7"/>
        <v>Catastrófico</v>
      </c>
      <c r="AC20" s="132">
        <f>IFERROR(IF(R20="Impacto",(N20-(+N20*U20)),IF(R20="Probabilidad",N20,"")),"")</f>
        <v>1</v>
      </c>
      <c r="AD20" s="90" t="str">
        <f>IFERROR(IF(OR(AND(Z20="Muy Baja",AB20="Leve"),AND(Z20="Muy Baja",AB20="Menor"),AND(Z20="Baja",AB20="Leve")),"Bajo",IF(OR(AND(Z20="Muy baja",AB20="Moderado"),AND(Z20="Baja",AB20="Menor"),AND(Z20="Baja",AB20="Moderado"),AND(Z20="Media",AB20="Leve"),AND(Z20="Media",AB20="Menor"),AND(Z20="Media",AB20="Moderado"),AND(Z20="Alta",AB20="Leve"),AND(Z20="Alta",AB20="Menor")),"Moderado",IF(OR(AND(Z20="Muy Baja",AB20="Mayor"),AND(Z20="Baja",AB20="Mayor"),AND(Z20="Media",AB20="Mayor"),AND(Z20="Alta",AB20="Moderado"),AND(Z20="Alta",AB20="Mayor"),AND(Z20="Muy Alta",AB20="Leve"),AND(Z20="Muy Alta",AB20="Menor"),AND(Z20="Muy Alta",AB20="Moderado"),AND(Z20="Muy Alta",AB20="Mayor")),"Alto",IF(OR(AND(Z20="Muy Baja",AB20="Catastrófico"),AND(Z20="Baja",AB20="Catastrófico"),AND(Z20="Media",AB20="Catastrófico"),AND(Z20="Alta",AB20="Catastrófico"),AND(Z20="Muy Alta",AB20="Catastrófico")),"Extremo","")))),"")</f>
        <v/>
      </c>
      <c r="AE20" s="135"/>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row>
    <row r="21" spans="2:63" ht="102" x14ac:dyDescent="0.2">
      <c r="B21" s="180"/>
      <c r="C21" s="183"/>
      <c r="D21" s="185"/>
      <c r="E21" s="183"/>
      <c r="F21" s="183"/>
      <c r="G21" s="183"/>
      <c r="H21" s="183"/>
      <c r="I21" s="174"/>
      <c r="J21" s="171"/>
      <c r="K21" s="189"/>
      <c r="L21" s="171">
        <f>IF(NOT(ISERROR(MATCH(K21,_xlfn.ANCHORARRAY(G32),0))),J34&amp;"Por favor no seleccionar los criterios de impacto",K21)</f>
        <v>0</v>
      </c>
      <c r="M21" s="174"/>
      <c r="N21" s="171"/>
      <c r="O21" s="177"/>
      <c r="P21" s="106">
        <v>2</v>
      </c>
      <c r="Q21" s="129" t="s">
        <v>301</v>
      </c>
      <c r="R21" s="130" t="str">
        <f>IF(OR(S21="Preventivo",S21="Detectivo"),"Probabilidad",IF(S21="Correctivo","Impacto",""))</f>
        <v>Probabilidad</v>
      </c>
      <c r="S21" s="131" t="s">
        <v>88</v>
      </c>
      <c r="T21" s="131" t="s">
        <v>96</v>
      </c>
      <c r="U21" s="132" t="str">
        <f t="shared" ref="U21:U23" si="32">IF(AND(S21="Preventivo",T21="Automático"),"50%",IF(AND(S21="Preventivo",T21="Manual"),"40%",IF(AND(S21="Detectivo",T21="Automático"),"40%",IF(AND(S21="Detectivo",T21="Manual"),"30%",IF(AND(S21="Correctivo",T21="Automático"),"35%",IF(AND(S21="Correctivo",T21="Manual"),"25%",""))))))</f>
        <v>40%</v>
      </c>
      <c r="V21" s="131" t="s">
        <v>99</v>
      </c>
      <c r="W21" s="131" t="s">
        <v>104</v>
      </c>
      <c r="X21" s="131" t="s">
        <v>110</v>
      </c>
      <c r="Y21" s="136">
        <f>IFERROR(IF(AND(R20="Probabilidad",R21="Probabilidad"),(AA20-(+AA20*U21)),IF(R21="Probabilidad",(J20-(+J20*U21)),IF(R21="Impacto",AA20,""))),"")</f>
        <v>7.1999999999999995E-2</v>
      </c>
      <c r="Z21" s="134" t="str">
        <f t="shared" si="5"/>
        <v>Rara vez</v>
      </c>
      <c r="AA21" s="132">
        <f t="shared" ref="AA21:AA23" si="33">+Y21</f>
        <v>7.1999999999999995E-2</v>
      </c>
      <c r="AB21" s="134" t="str">
        <f t="shared" si="7"/>
        <v>Catastrófico</v>
      </c>
      <c r="AC21" s="132">
        <f>IFERROR(IF(AND(R20="Impacto",R21="Impacto"),(AC20-(+AC20*U21)),IF(R21="Impacto",(N20-(+N20*U21)),IF(R21="Probabilidad",AC20,""))),"")</f>
        <v>1</v>
      </c>
      <c r="AD21" s="90" t="str">
        <f t="shared" ref="AD21:AD23" si="34">IFERROR(IF(OR(AND(Z21="Muy Baja",AB21="Leve"),AND(Z21="Muy Baja",AB21="Menor"),AND(Z21="Baja",AB21="Leve")),"Bajo",IF(OR(AND(Z21="Muy baja",AB21="Moderado"),AND(Z21="Baja",AB21="Menor"),AND(Z21="Baja",AB21="Moderado"),AND(Z21="Media",AB21="Leve"),AND(Z21="Media",AB21="Menor"),AND(Z21="Media",AB21="Moderado"),AND(Z21="Alta",AB21="Leve"),AND(Z21="Alta",AB21="Menor")),"Moderado",IF(OR(AND(Z21="Muy Baja",AB21="Mayor"),AND(Z21="Baja",AB21="Mayor"),AND(Z21="Media",AB21="Mayor"),AND(Z21="Alta",AB21="Moderado"),AND(Z21="Alta",AB21="Mayor"),AND(Z21="Muy Alta",AB21="Leve"),AND(Z21="Muy Alta",AB21="Menor"),AND(Z21="Muy Alta",AB21="Moderado"),AND(Z21="Muy Alta",AB21="Mayor")),"Alto",IF(OR(AND(Z21="Muy Baja",AB21="Catastrófico"),AND(Z21="Baja",AB21="Catastrófico"),AND(Z21="Media",AB21="Catastrófico"),AND(Z21="Alta",AB21="Catastrófico"),AND(Z21="Muy Alta",AB21="Catastrófico")),"Extremo","")))),"")</f>
        <v/>
      </c>
      <c r="AE21" s="135"/>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row>
    <row r="22" spans="2:63" ht="142.5" x14ac:dyDescent="0.2">
      <c r="B22" s="180"/>
      <c r="C22" s="183"/>
      <c r="D22" s="185"/>
      <c r="E22" s="183"/>
      <c r="F22" s="183"/>
      <c r="G22" s="183"/>
      <c r="H22" s="183"/>
      <c r="I22" s="174"/>
      <c r="J22" s="171"/>
      <c r="K22" s="189"/>
      <c r="L22" s="171">
        <f>IF(NOT(ISERROR(MATCH(K22,_xlfn.ANCHORARRAY(G33),0))),J35&amp;"Por favor no seleccionar los criterios de impacto",K22)</f>
        <v>0</v>
      </c>
      <c r="M22" s="174"/>
      <c r="N22" s="171"/>
      <c r="O22" s="177"/>
      <c r="P22" s="106">
        <v>3</v>
      </c>
      <c r="Q22" s="137" t="s">
        <v>302</v>
      </c>
      <c r="R22" s="130" t="str">
        <f>IF(OR(S22="Preventivo",S22="Detectivo"),"Probabilidad",IF(S22="Correctivo","Impacto",""))</f>
        <v>Probabilidad</v>
      </c>
      <c r="S22" s="131" t="s">
        <v>90</v>
      </c>
      <c r="T22" s="131" t="s">
        <v>96</v>
      </c>
      <c r="U22" s="132" t="str">
        <f t="shared" si="32"/>
        <v>30%</v>
      </c>
      <c r="V22" s="131" t="s">
        <v>99</v>
      </c>
      <c r="W22" s="131" t="s">
        <v>104</v>
      </c>
      <c r="X22" s="131" t="s">
        <v>108</v>
      </c>
      <c r="Y22" s="133">
        <f>IFERROR(IF(AND(R21="Probabilidad",R22="Probabilidad"),(AA21-(+AA21*U22)),IF(AND(R21="Impacto",R22="Probabilidad"),(AA20-(+AA20*U22)),IF(R22="Impacto",AA21,""))),"")</f>
        <v>5.04E-2</v>
      </c>
      <c r="Z22" s="134" t="str">
        <f t="shared" si="5"/>
        <v>Rara vez</v>
      </c>
      <c r="AA22" s="132">
        <f t="shared" si="33"/>
        <v>5.04E-2</v>
      </c>
      <c r="AB22" s="134" t="str">
        <f t="shared" si="7"/>
        <v>Catastrófico</v>
      </c>
      <c r="AC22" s="132">
        <f>IFERROR(IF(AND(R21="Impacto",R22="Impacto"),(AC21-(+AC21*U22)),IF(AND(R21="Probabilidad",R22="Impacto"),(AC20-(+AC20*U22)),IF(R22="Probabilidad",AC21,""))),"")</f>
        <v>1</v>
      </c>
      <c r="AD22" s="90" t="str">
        <f t="shared" si="34"/>
        <v/>
      </c>
      <c r="AE22" s="135"/>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row>
    <row r="23" spans="2:63" ht="87.75" x14ac:dyDescent="0.2">
      <c r="B23" s="180"/>
      <c r="C23" s="183"/>
      <c r="D23" s="185"/>
      <c r="E23" s="183"/>
      <c r="F23" s="183"/>
      <c r="G23" s="183"/>
      <c r="H23" s="183"/>
      <c r="I23" s="174"/>
      <c r="J23" s="171"/>
      <c r="K23" s="189"/>
      <c r="L23" s="171">
        <f>IF(NOT(ISERROR(MATCH(K23,_xlfn.ANCHORARRAY(G34),0))),J36&amp;"Por favor no seleccionar los criterios de impacto",K23)</f>
        <v>0</v>
      </c>
      <c r="M23" s="174"/>
      <c r="N23" s="171"/>
      <c r="O23" s="177"/>
      <c r="P23" s="106">
        <v>4</v>
      </c>
      <c r="Q23" s="129" t="s">
        <v>303</v>
      </c>
      <c r="R23" s="130" t="str">
        <f t="shared" ref="R23" si="35">IF(OR(S23="Preventivo",S23="Detectivo"),"Probabilidad",IF(S23="Correctivo","Impacto",""))</f>
        <v>Impacto</v>
      </c>
      <c r="S23" s="131" t="s">
        <v>92</v>
      </c>
      <c r="T23" s="131" t="s">
        <v>96</v>
      </c>
      <c r="U23" s="132" t="str">
        <f t="shared" si="32"/>
        <v>25%</v>
      </c>
      <c r="V23" s="131" t="s">
        <v>102</v>
      </c>
      <c r="W23" s="131" t="s">
        <v>104</v>
      </c>
      <c r="X23" s="131" t="s">
        <v>108</v>
      </c>
      <c r="Y23" s="133">
        <f t="shared" ref="Y23" si="36">IFERROR(IF(AND(R22="Probabilidad",R23="Probabilidad"),(AA22-(+AA22*U23)),IF(AND(R22="Impacto",R23="Probabilidad"),(AA21-(+AA21*U23)),IF(R23="Impacto",AA22,""))),"")</f>
        <v>5.04E-2</v>
      </c>
      <c r="Z23" s="134" t="str">
        <f t="shared" si="5"/>
        <v>Rara vez</v>
      </c>
      <c r="AA23" s="132">
        <f t="shared" si="33"/>
        <v>5.04E-2</v>
      </c>
      <c r="AB23" s="134" t="str">
        <f t="shared" si="7"/>
        <v>Mayor</v>
      </c>
      <c r="AC23" s="132">
        <f t="shared" ref="AC23" si="37">IFERROR(IF(AND(R22="Impacto",R23="Impacto"),(AC22-(+AC22*U23)),IF(AND(R22="Probabilidad",R23="Impacto"),(AC21-(+AC21*U23)),IF(R23="Probabilidad",AC22,""))),"")</f>
        <v>0.75</v>
      </c>
      <c r="AD23" s="90" t="str">
        <f t="shared" si="34"/>
        <v/>
      </c>
      <c r="AE23" s="140" t="s">
        <v>119</v>
      </c>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row>
    <row r="24" spans="2:63" ht="65.25" customHeight="1" x14ac:dyDescent="0.2">
      <c r="B24" s="180"/>
      <c r="C24" s="183"/>
      <c r="D24" s="185"/>
      <c r="E24" s="183"/>
      <c r="F24" s="183"/>
      <c r="G24" s="183"/>
      <c r="H24" s="183"/>
      <c r="I24" s="174"/>
      <c r="J24" s="171"/>
      <c r="K24" s="189"/>
      <c r="L24" s="171">
        <f>IF(NOT(ISERROR(MATCH(K24,_xlfn.ANCHORARRAY(G35),0))),J37&amp;"Por favor no seleccionar los criterios de impacto",K24)</f>
        <v>0</v>
      </c>
      <c r="M24" s="174"/>
      <c r="N24" s="171"/>
      <c r="O24" s="177"/>
      <c r="P24" s="106">
        <v>5</v>
      </c>
      <c r="Q24" s="107"/>
      <c r="R24" s="108" t="str">
        <f t="shared" ref="R24:R25" si="38">IF(OR(S24="Preventivo",S24="Detectivo"),"Probabilidad",IF(S24="Correctivo","Impacto",""))</f>
        <v/>
      </c>
      <c r="S24" s="109"/>
      <c r="T24" s="109"/>
      <c r="U24" s="110" t="str">
        <f t="shared" ref="U24:U25" si="39">IF(AND(S24="Preventivo",T24="Automático"),"50%",IF(AND(S24="Preventivo",T24="Manual"),"40%",IF(AND(S24="Detectivo",T24="Automático"),"40%",IF(AND(S24="Detectivo",T24="Manual"),"30%",IF(AND(S24="Correctivo",T24="Automático"),"35%",IF(AND(S24="Correctivo",T24="Manual"),"25%",""))))))</f>
        <v/>
      </c>
      <c r="V24" s="109"/>
      <c r="W24" s="109"/>
      <c r="X24" s="109"/>
      <c r="Y24" s="111" t="str">
        <f t="shared" ref="Y24:Y25" si="40">IFERROR(IF(AND(R23="Probabilidad",R24="Probabilidad"),(AA23-(+AA23*U24)),IF(AND(R23="Impacto",R24="Probabilidad"),(AA22-(+AA22*U24)),IF(R24="Impacto",AA23,""))),"")</f>
        <v/>
      </c>
      <c r="Z24" s="100" t="str">
        <f t="shared" si="5"/>
        <v/>
      </c>
      <c r="AA24" s="110" t="str">
        <f t="shared" ref="AA24:AA25" si="41">+Y24</f>
        <v/>
      </c>
      <c r="AB24" s="100" t="str">
        <f t="shared" si="7"/>
        <v/>
      </c>
      <c r="AC24" s="110" t="str">
        <f t="shared" ref="AC24:AC25" si="42">IFERROR(IF(AND(R23="Impacto",R24="Impacto"),(AC23-(+AC23*U24)),IF(AND(R23="Probabilidad",R24="Impacto"),(AC22-(+AC22*U24)),IF(R24="Probabilidad",AC23,""))),"")</f>
        <v/>
      </c>
      <c r="AD24" s="112" t="str">
        <f t="shared" ref="AD24:AD25" si="43">IFERROR(IF(OR(AND(Z24="Muy Baja",AB24="Leve"),AND(Z24="Muy Baja",AB24="Menor"),AND(Z24="Baja",AB24="Leve")),"Bajo",IF(OR(AND(Z24="Muy baja",AB24="Moderado"),AND(Z24="Baja",AB24="Menor"),AND(Z24="Baja",AB24="Moderado"),AND(Z24="Media",AB24="Leve"),AND(Z24="Media",AB24="Menor"),AND(Z24="Media",AB24="Moderado"),AND(Z24="Alta",AB24="Leve"),AND(Z24="Alta",AB24="Menor")),"Moderado",IF(OR(AND(Z24="Muy Baja",AB24="Mayor"),AND(Z24="Baja",AB24="Mayor"),AND(Z24="Media",AB24="Mayor"),AND(Z24="Alta",AB24="Moderado"),AND(Z24="Alta",AB24="Mayor"),AND(Z24="Muy Alta",AB24="Leve"),AND(Z24="Muy Alta",AB24="Menor"),AND(Z24="Muy Alta",AB24="Moderado"),AND(Z24="Muy Alta",AB24="Mayor")),"Alto",IF(OR(AND(Z24="Muy Baja",AB24="Catastrófico"),AND(Z24="Baja",AB24="Catastrófico"),AND(Z24="Media",AB24="Catastrófico"),AND(Z24="Alta",AB24="Catastrófico"),AND(Z24="Muy Alta",AB24="Catastrófico")),"Extremo","")))),"")</f>
        <v/>
      </c>
      <c r="AE24" s="126"/>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row>
    <row r="25" spans="2:63" ht="71.25" customHeight="1" x14ac:dyDescent="0.2">
      <c r="B25" s="180"/>
      <c r="C25" s="183"/>
      <c r="D25" s="185"/>
      <c r="E25" s="183"/>
      <c r="F25" s="183"/>
      <c r="G25" s="183"/>
      <c r="H25" s="183"/>
      <c r="I25" s="174"/>
      <c r="J25" s="171"/>
      <c r="K25" s="189"/>
      <c r="L25" s="171">
        <f>IF(NOT(ISERROR(MATCH(K25,_xlfn.ANCHORARRAY(G36),0))),J38&amp;"Por favor no seleccionar los criterios de impacto",K25)</f>
        <v>0</v>
      </c>
      <c r="M25" s="174"/>
      <c r="N25" s="171"/>
      <c r="O25" s="177"/>
      <c r="P25" s="106">
        <v>6</v>
      </c>
      <c r="Q25" s="107"/>
      <c r="R25" s="108" t="str">
        <f t="shared" si="38"/>
        <v/>
      </c>
      <c r="S25" s="109"/>
      <c r="T25" s="109"/>
      <c r="U25" s="110" t="str">
        <f t="shared" si="39"/>
        <v/>
      </c>
      <c r="V25" s="109"/>
      <c r="W25" s="109"/>
      <c r="X25" s="109"/>
      <c r="Y25" s="111" t="str">
        <f t="shared" si="40"/>
        <v/>
      </c>
      <c r="Z25" s="100" t="str">
        <f t="shared" si="5"/>
        <v/>
      </c>
      <c r="AA25" s="110" t="str">
        <f t="shared" si="41"/>
        <v/>
      </c>
      <c r="AB25" s="100" t="str">
        <f t="shared" si="7"/>
        <v/>
      </c>
      <c r="AC25" s="110" t="str">
        <f t="shared" si="42"/>
        <v/>
      </c>
      <c r="AD25" s="112" t="str">
        <f t="shared" si="43"/>
        <v/>
      </c>
      <c r="AE25" s="126"/>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row>
    <row r="26" spans="2:63" ht="123" customHeight="1" x14ac:dyDescent="0.2">
      <c r="B26" s="180" t="s">
        <v>287</v>
      </c>
      <c r="C26" s="182" t="s">
        <v>131</v>
      </c>
      <c r="D26" s="185" t="s">
        <v>210</v>
      </c>
      <c r="E26" s="182" t="s">
        <v>211</v>
      </c>
      <c r="F26" s="183" t="s">
        <v>212</v>
      </c>
      <c r="G26" s="185" t="s">
        <v>213</v>
      </c>
      <c r="H26" s="182" t="s">
        <v>153</v>
      </c>
      <c r="I26" s="173" t="str">
        <f t="shared" ref="I26" si="44">IF(H26&lt;=0,"",IF(H26="No se ha presentado en los últimos 5 años","Rara vez",IF(H26="Al menos 1 vez en los últimos 5 años","Improbable",IF(H26="Al menos 1 vez en los últimos 2 años","Posible",IF(H26="Al menos 1 vez en el último año","Probable",IF(H26="Más de 1 vez al año","Casi Seguro"))))))</f>
        <v>Rara vez</v>
      </c>
      <c r="J26" s="170">
        <f t="shared" ref="J26" si="45">IF(I26="","",IF(I26="Rara vez",0.2,IF(I26="Improbable",0.4,IF(I26="Posible",0.6,IF(I26="Probable",0.8,IF(I26="Casi Seguro",1,))))))</f>
        <v>0.2</v>
      </c>
      <c r="K26" s="188" t="s">
        <v>164</v>
      </c>
      <c r="L26" s="170" t="str">
        <f>IF(NOT(ISERROR(MATCH(K26,'[1]Tabla Impacto'!$B$220:$B$222,0))),'[1]Tabla Impacto'!$F$222&amp;"Por favor no seleccionar los criterios de impacto(Criterios para calificar el impacto)",K26)</f>
        <v>Responder afirmativamente de SEIS a ONCE</v>
      </c>
      <c r="M26" s="173" t="str">
        <f>IF(OR(L26='[1]Tabla Impacto'!$C$5),"Moderado",IF(OR(L26='[1]Tabla Impacto'!$C$6),"Mayor",IF(OR(L26='[1]Tabla Impacto'!$C$7),"Catastrófico","")))</f>
        <v>Mayor</v>
      </c>
      <c r="N26" s="170">
        <f>IF(M26="","",IF(M26="Leve",0.2,IF(M26="Menor",0.4,IF(M26="Moderado",0.6,IF(M26="Mayor",0.8,IF(M26="Catastrófico",1,))))))</f>
        <v>0.8</v>
      </c>
      <c r="O26" s="176" t="str">
        <f>IF(OR(AND(I26="Rara vez",M26="Leve"),AND(I26="Rara vez",M26="Menor"),AND(I26="Improbable",M26="Leve")),"Bajo",IF(OR(AND(I26="Rara vez",M26="Moderado"),AND(I26="Improbable",M26="Menor"),AND(I26="Improbable",M26="Moderado"),AND(I26="Posible",M26="Leve"),AND(I26="Posible",M26="Menor"),AND(I26="Posible",M26="Moderado"),AND(I26="Probable",M26="Leve"),AND(I26="Probable",M26="Menor")),"Moderado",IF(OR(AND(I26="Rara vez",M26="Mayor"),AND(I26="Improbable",M26="Mayor"),AND(I26="Posible",M26="Mayor"),AND(I26="Probable",M26="Moderado"),AND(I26="Probable",M26="Mayor"),AND(I26="Casi Seguro",M26="Leve"),AND(I26="Casi Seguro",M26="Menor"),AND(I26="Casi Seguro",M26="Moderado"),AND(I26="Casi Seguro",M26="Mayor")),"Alto",IF(OR(AND(I26="Rara vez",M26="Catastrófico"),AND(I26="Improbable",M26="Catastrófico"),AND(I26="Posible",M26="Catastrófico"),AND(I26="Probable",M26="Catastrófico"),AND(I26="Casi Seguro",M26="Catastrófico")),"Extremo",""))))</f>
        <v>Alto</v>
      </c>
      <c r="P26" s="101">
        <v>1</v>
      </c>
      <c r="Q26" s="102" t="s">
        <v>214</v>
      </c>
      <c r="R26" s="103" t="str">
        <f>IF(OR(S26="Preventivo",S26="Detectivo"),"Probabilidad",IF(S26="Correctivo","Impacto",""))</f>
        <v>Probabilidad</v>
      </c>
      <c r="S26" s="91" t="s">
        <v>88</v>
      </c>
      <c r="T26" s="91" t="s">
        <v>96</v>
      </c>
      <c r="U26" s="104" t="str">
        <f>IF(AND(S26="Preventivo",T26="Automático"),"50%",IF(AND(S26="Preventivo",T26="Manual"),"40%",IF(AND(S26="Detectivo",T26="Automático"),"40%",IF(AND(S26="Detectivo",T26="Manual"),"30%",IF(AND(S26="Correctivo",T26="Automático"),"35%",IF(AND(S26="Correctivo",T26="Manual"),"25%",""))))))</f>
        <v>40%</v>
      </c>
      <c r="V26" s="91" t="s">
        <v>102</v>
      </c>
      <c r="W26" s="91" t="s">
        <v>104</v>
      </c>
      <c r="X26" s="91" t="s">
        <v>108</v>
      </c>
      <c r="Y26" s="105">
        <f>IFERROR(IF(R26="Probabilidad",(J26-(+J26*U26)),IF(R26="Impacto",J26,"")),"")</f>
        <v>0.12</v>
      </c>
      <c r="Z26" s="100" t="str">
        <f>IFERROR(IF(Y26="","",IF(Y26&lt;=0.2,"Rara vez",IF(Y26&lt;=0.4,"Improbable",IF(Y26&lt;=0.6,"Posible",IF(Y26&lt;=0.8,"Probable","Casi Seguro"))))),"")</f>
        <v>Rara vez</v>
      </c>
      <c r="AA26" s="104">
        <f>+Y26</f>
        <v>0.12</v>
      </c>
      <c r="AB26" s="100" t="str">
        <f>IFERROR(IF(AC26="","",IF(AC26&lt;=0.6,"Moderado",IF(AC26&lt;=0.8,"Mayor","Catastrófico"))),"")</f>
        <v>Mayor</v>
      </c>
      <c r="AC26" s="104">
        <f>IFERROR(IF(R26="Impacto",(N26-(+N26*U26)),IF(R26="Probabilidad",N26,"")),"")</f>
        <v>0.8</v>
      </c>
      <c r="AD26" s="90" t="str">
        <f>IFERROR(IF(OR(AND(Z26="Rara vez",AB26="Leve"),AND(Z26="Rara vez",AB26="Menor"),AND(Z26="Improbable",AB26="Leve")),"Bajo",IF(OR(AND(Z26="Rara vez",AB26="Moderado"),AND(Z26="Improbable",AB26="Menor"),AND(Z26="Improbable",AB26="Moderado"),AND(Z26="Posible",AB26="Leve"),AND(Z26="Posible",AB26="Menor"),AND(Z26="Posible",AB26="Moderado"),AND(Z26="Probable",AB26="Leve"),AND(Z26="Probable",AB26="Menor")),"Moderado",IF(OR(AND(Z26="Rara vez",AB26="Mayor"),AND(Z26="Improbable",AB26="Mayor"),AND(Z26="Posible",AB26="Mayor"),AND(Z26="Probable",AB26="Moderado"),AND(Z26="Probable",AB26="Mayor"),AND(Z26="Casi Seguro",AB26="Leve"),AND(Z26="Casi Seguro",AB26="Menor"),AND(Z26="Casi Seguro",AB26="Moderado"),AND(Z26="Casi Seguro",AB26="Mayor")),"Alto",IF(OR(AND(Z26="Rara vez",AB26="Catastrófico"),AND(Z26="Improbable",AB26="Catastrófico"),AND(Z26="Posible",AB26="Catastrófico"),AND(Z26="Probable",AB26="Catastrófico"),AND(Z26="Casi Seguro",AB26="Catastrófico")),"Extremo","")))),"")</f>
        <v>Alto</v>
      </c>
      <c r="AE26" s="126" t="s">
        <v>119</v>
      </c>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row>
    <row r="27" spans="2:63" ht="53.25" customHeight="1" x14ac:dyDescent="0.2">
      <c r="B27" s="180"/>
      <c r="C27" s="183"/>
      <c r="D27" s="185"/>
      <c r="E27" s="183"/>
      <c r="F27" s="183"/>
      <c r="G27" s="185"/>
      <c r="H27" s="183"/>
      <c r="I27" s="174"/>
      <c r="J27" s="171"/>
      <c r="K27" s="189"/>
      <c r="L27" s="171">
        <f>IF(NOT(ISERROR(MATCH(K27,_xlfn.ANCHORARRAY(G38),0))),J40&amp;"Por favor no seleccionar los criterios de impacto",K27)</f>
        <v>0</v>
      </c>
      <c r="M27" s="174"/>
      <c r="N27" s="171"/>
      <c r="O27" s="177"/>
      <c r="P27" s="106">
        <v>2</v>
      </c>
      <c r="Q27" s="107"/>
      <c r="R27" s="108" t="str">
        <f>IF(OR(S27="Preventivo",S27="Detectivo"),"Probabilidad",IF(S27="Correctivo","Impacto",""))</f>
        <v/>
      </c>
      <c r="S27" s="109"/>
      <c r="T27" s="109"/>
      <c r="U27" s="110" t="str">
        <f t="shared" ref="U27:U31" si="46">IF(AND(S27="Preventivo",T27="Automático"),"50%",IF(AND(S27="Preventivo",T27="Manual"),"40%",IF(AND(S27="Detectivo",T27="Automático"),"40%",IF(AND(S27="Detectivo",T27="Manual"),"30%",IF(AND(S27="Correctivo",T27="Automático"),"35%",IF(AND(S27="Correctivo",T27="Manual"),"25%",""))))))</f>
        <v/>
      </c>
      <c r="V27" s="109"/>
      <c r="W27" s="109"/>
      <c r="X27" s="109"/>
      <c r="Y27" s="111" t="str">
        <f>IFERROR(IF(AND(R26="Probabilidad",R27="Probabilidad"),(AA26-(+AA26*U27)),IF(R27="Probabilidad",(J26-(+J26*U27)),IF(R27="Impacto",AA26,""))),"")</f>
        <v/>
      </c>
      <c r="Z27" s="100" t="str">
        <f t="shared" ref="Z27:Z31" si="47">IFERROR(IF(Y27="","",IF(Y27&lt;=0.2,"Rara vez",IF(Y27&lt;=0.4,"Improbable",IF(Y27&lt;=0.6,"Posible",IF(Y27&lt;=0.8,"Probable","Casi Seguro"))))),"")</f>
        <v/>
      </c>
      <c r="AA27" s="110" t="str">
        <f t="shared" ref="AA27:AA31" si="48">+Y27</f>
        <v/>
      </c>
      <c r="AB27" s="100" t="str">
        <f t="shared" ref="AB27:AB31" si="49">IFERROR(IF(AC27="","",IF(AC27&lt;=0.6,"Moderado",IF(AC27&lt;=0.8,"Mayor","Catastrófico"))),"")</f>
        <v/>
      </c>
      <c r="AC27" s="110" t="str">
        <f>IFERROR(IF(AND(R26="Impacto",R27="Impacto"),(AC26-(+AC26*U27)),IF(R27="Impacto",(N26-(+N26*U27)),IF(R27="Probabilidad",AC26,""))),"")</f>
        <v/>
      </c>
      <c r="AD27" s="112" t="str">
        <f t="shared" ref="AD27:AD31" si="50">IFERROR(IF(OR(AND(Z27="Muy Baja",AB27="Leve"),AND(Z27="Muy Baja",AB27="Menor"),AND(Z27="Baja",AB27="Leve")),"Bajo",IF(OR(AND(Z27="Muy baja",AB27="Moderado"),AND(Z27="Baja",AB27="Menor"),AND(Z27="Baja",AB27="Moderado"),AND(Z27="Media",AB27="Leve"),AND(Z27="Media",AB27="Menor"),AND(Z27="Media",AB27="Moderado"),AND(Z27="Alta",AB27="Leve"),AND(Z27="Alta",AB27="Menor")),"Moderado",IF(OR(AND(Z27="Muy Baja",AB27="Mayor"),AND(Z27="Baja",AB27="Mayor"),AND(Z27="Media",AB27="Mayor"),AND(Z27="Alta",AB27="Moderado"),AND(Z27="Alta",AB27="Mayor"),AND(Z27="Muy Alta",AB27="Leve"),AND(Z27="Muy Alta",AB27="Menor"),AND(Z27="Muy Alta",AB27="Moderado"),AND(Z27="Muy Alta",AB27="Mayor")),"Alto",IF(OR(AND(Z27="Muy Baja",AB27="Catastrófico"),AND(Z27="Baja",AB27="Catastrófico"),AND(Z27="Media",AB27="Catastrófico"),AND(Z27="Alta",AB27="Catastrófico"),AND(Z27="Muy Alta",AB27="Catastrófico")),"Extremo","")))),"")</f>
        <v/>
      </c>
      <c r="AE27" s="126"/>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row>
    <row r="28" spans="2:63" ht="53.25" customHeight="1" x14ac:dyDescent="0.2">
      <c r="B28" s="180"/>
      <c r="C28" s="183"/>
      <c r="D28" s="185"/>
      <c r="E28" s="183"/>
      <c r="F28" s="183"/>
      <c r="G28" s="185"/>
      <c r="H28" s="183"/>
      <c r="I28" s="174"/>
      <c r="J28" s="171"/>
      <c r="K28" s="189"/>
      <c r="L28" s="171">
        <f>IF(NOT(ISERROR(MATCH(K28,_xlfn.ANCHORARRAY(G39),0))),J41&amp;"Por favor no seleccionar los criterios de impacto",K28)</f>
        <v>0</v>
      </c>
      <c r="M28" s="174"/>
      <c r="N28" s="171"/>
      <c r="O28" s="177"/>
      <c r="P28" s="106">
        <v>3</v>
      </c>
      <c r="Q28" s="113"/>
      <c r="R28" s="108" t="str">
        <f>IF(OR(S28="Preventivo",S28="Detectivo"),"Probabilidad",IF(S28="Correctivo","Impacto",""))</f>
        <v/>
      </c>
      <c r="S28" s="109"/>
      <c r="T28" s="109"/>
      <c r="U28" s="110" t="str">
        <f t="shared" si="46"/>
        <v/>
      </c>
      <c r="V28" s="109"/>
      <c r="W28" s="109"/>
      <c r="X28" s="109"/>
      <c r="Y28" s="111" t="str">
        <f>IFERROR(IF(AND(R27="Probabilidad",R28="Probabilidad"),(AA27-(+AA27*U28)),IF(AND(R27="Impacto",R28="Probabilidad"),(AA26-(+AA26*U28)),IF(R28="Impacto",AA27,""))),"")</f>
        <v/>
      </c>
      <c r="Z28" s="100" t="str">
        <f t="shared" si="47"/>
        <v/>
      </c>
      <c r="AA28" s="110" t="str">
        <f t="shared" si="48"/>
        <v/>
      </c>
      <c r="AB28" s="100" t="str">
        <f t="shared" si="49"/>
        <v/>
      </c>
      <c r="AC28" s="110" t="str">
        <f>IFERROR(IF(AND(R27="Impacto",R28="Impacto"),(AC27-(+AC27*U28)),IF(AND(R27="Probabilidad",R28="Impacto"),(AC26-(+AC26*U28)),IF(R28="Probabilidad",AC27,""))),"")</f>
        <v/>
      </c>
      <c r="AD28" s="112" t="str">
        <f t="shared" si="50"/>
        <v/>
      </c>
      <c r="AE28" s="126"/>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row>
    <row r="29" spans="2:63" ht="53.25" customHeight="1" x14ac:dyDescent="0.2">
      <c r="B29" s="180"/>
      <c r="C29" s="183"/>
      <c r="D29" s="185"/>
      <c r="E29" s="183"/>
      <c r="F29" s="183"/>
      <c r="G29" s="185"/>
      <c r="H29" s="183"/>
      <c r="I29" s="174"/>
      <c r="J29" s="171"/>
      <c r="K29" s="189"/>
      <c r="L29" s="171">
        <f>IF(NOT(ISERROR(MATCH(K29,_xlfn.ANCHORARRAY(G40),0))),J42&amp;"Por favor no seleccionar los criterios de impacto",K29)</f>
        <v>0</v>
      </c>
      <c r="M29" s="174"/>
      <c r="N29" s="171"/>
      <c r="O29" s="177"/>
      <c r="P29" s="106">
        <v>4</v>
      </c>
      <c r="Q29" s="107"/>
      <c r="R29" s="108" t="str">
        <f t="shared" ref="R29:R31" si="51">IF(OR(S29="Preventivo",S29="Detectivo"),"Probabilidad",IF(S29="Correctivo","Impacto",""))</f>
        <v/>
      </c>
      <c r="S29" s="109"/>
      <c r="T29" s="109"/>
      <c r="U29" s="110" t="str">
        <f t="shared" si="46"/>
        <v/>
      </c>
      <c r="V29" s="109"/>
      <c r="W29" s="109"/>
      <c r="X29" s="109"/>
      <c r="Y29" s="111" t="str">
        <f t="shared" ref="Y29:Y31" si="52">IFERROR(IF(AND(R28="Probabilidad",R29="Probabilidad"),(AA28-(+AA28*U29)),IF(AND(R28="Impacto",R29="Probabilidad"),(AA27-(+AA27*U29)),IF(R29="Impacto",AA28,""))),"")</f>
        <v/>
      </c>
      <c r="Z29" s="100" t="str">
        <f t="shared" si="47"/>
        <v/>
      </c>
      <c r="AA29" s="110" t="str">
        <f t="shared" si="48"/>
        <v/>
      </c>
      <c r="AB29" s="100" t="str">
        <f t="shared" si="49"/>
        <v/>
      </c>
      <c r="AC29" s="110" t="str">
        <f t="shared" ref="AC29:AC31" si="53">IFERROR(IF(AND(R28="Impacto",R29="Impacto"),(AC28-(+AC28*U29)),IF(AND(R28="Probabilidad",R29="Impacto"),(AC27-(+AC27*U29)),IF(R29="Probabilidad",AC28,""))),"")</f>
        <v/>
      </c>
      <c r="AD29" s="112" t="str">
        <f>IFERROR(IF(OR(AND(Z29="Muy Baja",AB29="Leve"),AND(Z29="Muy Baja",AB29="Menor"),AND(Z29="Baja",AB29="Leve")),"Bajo",IF(OR(AND(Z29="Muy baja",AB29="Moderado"),AND(Z29="Baja",AB29="Menor"),AND(Z29="Baja",AB29="Moderado"),AND(Z29="Media",AB29="Leve"),AND(Z29="Media",AB29="Menor"),AND(Z29="Media",AB29="Moderado"),AND(Z29="Alta",AB29="Leve"),AND(Z29="Alta",AB29="Menor")),"Moderado",IF(OR(AND(Z29="Muy Baja",AB29="Mayor"),AND(Z29="Baja",AB29="Mayor"),AND(Z29="Media",AB29="Mayor"),AND(Z29="Alta",AB29="Moderado"),AND(Z29="Alta",AB29="Mayor"),AND(Z29="Muy Alta",AB29="Leve"),AND(Z29="Muy Alta",AB29="Menor"),AND(Z29="Muy Alta",AB29="Moderado"),AND(Z29="Muy Alta",AB29="Mayor")),"Alto",IF(OR(AND(Z29="Muy Baja",AB29="Catastrófico"),AND(Z29="Baja",AB29="Catastrófico"),AND(Z29="Media",AB29="Catastrófico"),AND(Z29="Alta",AB29="Catastrófico"),AND(Z29="Muy Alta",AB29="Catastrófico")),"Extremo","")))),"")</f>
        <v/>
      </c>
      <c r="AE29" s="126"/>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row>
    <row r="30" spans="2:63" ht="53.25" customHeight="1" x14ac:dyDescent="0.2">
      <c r="B30" s="180"/>
      <c r="C30" s="183"/>
      <c r="D30" s="185"/>
      <c r="E30" s="183"/>
      <c r="F30" s="183"/>
      <c r="G30" s="185"/>
      <c r="H30" s="183"/>
      <c r="I30" s="174"/>
      <c r="J30" s="171"/>
      <c r="K30" s="189"/>
      <c r="L30" s="171">
        <f>IF(NOT(ISERROR(MATCH(K30,_xlfn.ANCHORARRAY(G41),0))),J43&amp;"Por favor no seleccionar los criterios de impacto",K30)</f>
        <v>0</v>
      </c>
      <c r="M30" s="174"/>
      <c r="N30" s="171"/>
      <c r="O30" s="177"/>
      <c r="P30" s="106">
        <v>5</v>
      </c>
      <c r="Q30" s="107"/>
      <c r="R30" s="108" t="str">
        <f t="shared" si="51"/>
        <v/>
      </c>
      <c r="S30" s="109"/>
      <c r="T30" s="109"/>
      <c r="U30" s="110" t="str">
        <f t="shared" si="46"/>
        <v/>
      </c>
      <c r="V30" s="109"/>
      <c r="W30" s="109"/>
      <c r="X30" s="109"/>
      <c r="Y30" s="111" t="str">
        <f t="shared" si="52"/>
        <v/>
      </c>
      <c r="Z30" s="100" t="str">
        <f t="shared" si="47"/>
        <v/>
      </c>
      <c r="AA30" s="110" t="str">
        <f t="shared" si="48"/>
        <v/>
      </c>
      <c r="AB30" s="100" t="str">
        <f t="shared" si="49"/>
        <v/>
      </c>
      <c r="AC30" s="110" t="str">
        <f t="shared" si="53"/>
        <v/>
      </c>
      <c r="AD30" s="112" t="str">
        <f t="shared" si="50"/>
        <v/>
      </c>
      <c r="AE30" s="126"/>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row>
    <row r="31" spans="2:63" ht="53.25" customHeight="1" x14ac:dyDescent="0.2">
      <c r="B31" s="180"/>
      <c r="C31" s="183"/>
      <c r="D31" s="185"/>
      <c r="E31" s="183"/>
      <c r="F31" s="183"/>
      <c r="G31" s="185"/>
      <c r="H31" s="183"/>
      <c r="I31" s="174"/>
      <c r="J31" s="171"/>
      <c r="K31" s="189"/>
      <c r="L31" s="171">
        <f>IF(NOT(ISERROR(MATCH(K31,_xlfn.ANCHORARRAY(G42),0))),J44&amp;"Por favor no seleccionar los criterios de impacto",K31)</f>
        <v>0</v>
      </c>
      <c r="M31" s="174"/>
      <c r="N31" s="171"/>
      <c r="O31" s="177"/>
      <c r="P31" s="106">
        <v>6</v>
      </c>
      <c r="Q31" s="107"/>
      <c r="R31" s="108" t="str">
        <f t="shared" si="51"/>
        <v/>
      </c>
      <c r="S31" s="109"/>
      <c r="T31" s="109"/>
      <c r="U31" s="110" t="str">
        <f t="shared" si="46"/>
        <v/>
      </c>
      <c r="V31" s="109"/>
      <c r="W31" s="109"/>
      <c r="X31" s="109"/>
      <c r="Y31" s="111" t="str">
        <f t="shared" si="52"/>
        <v/>
      </c>
      <c r="Z31" s="100" t="str">
        <f t="shared" si="47"/>
        <v/>
      </c>
      <c r="AA31" s="110" t="str">
        <f t="shared" si="48"/>
        <v/>
      </c>
      <c r="AB31" s="100" t="str">
        <f t="shared" si="49"/>
        <v/>
      </c>
      <c r="AC31" s="110" t="str">
        <f t="shared" si="53"/>
        <v/>
      </c>
      <c r="AD31" s="112" t="str">
        <f t="shared" si="50"/>
        <v/>
      </c>
      <c r="AE31" s="126"/>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row>
    <row r="32" spans="2:63" ht="106.5" customHeight="1" x14ac:dyDescent="0.2">
      <c r="B32" s="180" t="s">
        <v>288</v>
      </c>
      <c r="C32" s="182" t="s">
        <v>146</v>
      </c>
      <c r="D32" s="185" t="s">
        <v>215</v>
      </c>
      <c r="E32" s="182" t="s">
        <v>211</v>
      </c>
      <c r="F32" s="183" t="s">
        <v>216</v>
      </c>
      <c r="G32" s="185" t="s">
        <v>217</v>
      </c>
      <c r="H32" s="182" t="s">
        <v>153</v>
      </c>
      <c r="I32" s="173" t="str">
        <f>IF(H32&lt;=0,"",IF(H32="No se ha presentado en los últimos 5 años","Rara vez",IF(H32="Al menos 1 vez en los últimos 5 años","Improbable",IF(H32="Al menos 1 vez en los últimos 2 años","Posible",IF(H32="Al menos 1 vez en el último año","Probable",IF(H32="Más de 1 vez al año","Casi Seguro"))))))</f>
        <v>Rara vez</v>
      </c>
      <c r="J32" s="170">
        <f>IF(I32="","",IF(I32="Rara vez",0.2,IF(I32="Improbable",0.4,IF(I32="Posible",0.6,IF(I32="Probable",0.8,IF(I32="Casi Seguro",1,))))))</f>
        <v>0.2</v>
      </c>
      <c r="K32" s="188" t="s">
        <v>164</v>
      </c>
      <c r="L32" s="170" t="str">
        <f>IF(NOT(ISERROR(MATCH(K32,'[2]Tabla Impacto'!$B$220:$B$222,0))),'[2]Tabla Impacto'!$F$222&amp;"Por favor no seleccionar los criterios de impacto(Criterios para calificar el impacto)",K32)</f>
        <v>Responder afirmativamente de SEIS a ONCE</v>
      </c>
      <c r="M32" s="173" t="str">
        <f>IF(OR(L32='[2]Tabla Impacto'!$C$5),"Moderado",IF(OR(L32='[2]Tabla Impacto'!$C$6),"Mayor",IF(OR(L32='[2]Tabla Impacto'!$C$7),"Catastrófico","")))</f>
        <v>Mayor</v>
      </c>
      <c r="N32" s="170">
        <f>IF(M32="","",IF(M32="Leve",0.2,IF(M32="Menor",0.4,IF(M32="Moderado",0.6,IF(M32="Mayor",0.8,IF(M32="Catastrófico",1,))))))</f>
        <v>0.8</v>
      </c>
      <c r="O32" s="176" t="str">
        <f>IF(OR(AND(I32="Rara vez",M32="Leve"),AND(I32="Rara vez",M32="Menor"),AND(I32="Improbable",M32="Leve")),"Bajo",IF(OR(AND(I32="Rara vez",M32="Moderado"),AND(I32="Improbable",M32="Menor"),AND(I32="Improbable",M32="Moderado"),AND(I32="Posible",M32="Leve"),AND(I32="Posible",M32="Menor"),AND(I32="Posible",M32="Moderado"),AND(I32="Probable",M32="Leve"),AND(I32="Probable",M32="Menor")),"Moderado",IF(OR(AND(I32="Rara vez",M32="Mayor"),AND(I32="Improbable",M32="Mayor"),AND(I32="Posible",M32="Mayor"),AND(I32="Probable",M32="Moderado"),AND(I32="Probable",M32="Mayor"),AND(I32="Casi Seguro",M32="Leve"),AND(I32="Casi Seguro",M32="Menor"),AND(I32="Casi Seguro",M32="Moderado"),AND(I32="Casi Seguro",M32="Mayor")),"Alto",IF(OR(AND(I32="Rara vez",M32="Catastrófico"),AND(I32="Improbable",M32="Catastrófico"),AND(I32="Posible",M32="Catastrófico"),AND(I32="Probable",M32="Catastrófico"),AND(I32="Casi Seguro",M32="Catastrófico")),"Extremo",""))))</f>
        <v>Alto</v>
      </c>
      <c r="P32" s="101">
        <v>1</v>
      </c>
      <c r="Q32" s="102" t="s">
        <v>218</v>
      </c>
      <c r="R32" s="103" t="str">
        <f>IF(OR(S32="Preventivo",S32="Detectivo"),"Probabilidad",IF(S32="Correctivo","Impacto",""))</f>
        <v>Probabilidad</v>
      </c>
      <c r="S32" s="91" t="s">
        <v>88</v>
      </c>
      <c r="T32" s="91" t="s">
        <v>96</v>
      </c>
      <c r="U32" s="104" t="str">
        <f>IF(AND(S32="Preventivo",T32="Automático"),"50%",IF(AND(S32="Preventivo",T32="Manual"),"40%",IF(AND(S32="Detectivo",T32="Automático"),"40%",IF(AND(S32="Detectivo",T32="Manual"),"30%",IF(AND(S32="Correctivo",T32="Automático"),"35%",IF(AND(S32="Correctivo",T32="Manual"),"25%",""))))))</f>
        <v>40%</v>
      </c>
      <c r="V32" s="91" t="s">
        <v>99</v>
      </c>
      <c r="W32" s="91" t="s">
        <v>104</v>
      </c>
      <c r="X32" s="91" t="s">
        <v>108</v>
      </c>
      <c r="Y32" s="105">
        <f>IFERROR(IF(R32="Probabilidad",(J32-(+J32*U32)),IF(R32="Impacto",J32,"")),"")</f>
        <v>0.12</v>
      </c>
      <c r="Z32" s="100" t="str">
        <f>IFERROR(IF(Y32="","",IF(Y32&lt;=0.2,"Rara vez",IF(Y32&lt;=0.4,"Improbable",IF(Y32&lt;=0.6,"Posible",IF(Y32&lt;=0.8,"Probable","Casi Seguro"))))),"")</f>
        <v>Rara vez</v>
      </c>
      <c r="AA32" s="104">
        <f>+Y32</f>
        <v>0.12</v>
      </c>
      <c r="AB32" s="100" t="str">
        <f>IFERROR(IF(AC32="","",IF(AC32&lt;=0.6,"Moderado",IF(AC32&lt;=0.8,"Mayor","Catastrófico"))),"")</f>
        <v>Mayor</v>
      </c>
      <c r="AC32" s="104">
        <f>IFERROR(IF(R32="Impacto",(N32-(+N32*U32)),IF(R32="Probabilidad",N32,"")),"")</f>
        <v>0.8</v>
      </c>
      <c r="AD32" s="90" t="str">
        <f>IFERROR(IF(OR(AND(Z32="Rara vez",AB32="Leve"),AND(Z32="Rara vez",AB32="Menor"),AND(Z32="Improbable",AB32="Leve")),"Bajo",IF(OR(AND(Z32="Rara vez",AB32="Moderado"),AND(Z32="Improbable",AB32="Menor"),AND(Z32="Improbable",AB32="Moderado"),AND(Z32="Posible",AB32="Leve"),AND(Z32="Posible",AB32="Menor"),AND(Z32="Posible",AB32="Moderado"),AND(Z32="Probable",AB32="Leve"),AND(Z32="Probable",AB32="Menor")),"Moderado",IF(OR(AND(Z32="Rara vez",AB32="Mayor"),AND(Z32="Improbable",AB32="Mayor"),AND(Z32="Posible",AB32="Mayor"),AND(Z32="Probable",AB32="Moderado"),AND(Z32="Probable",AB32="Mayor"),AND(Z32="Casi Seguro",AB32="Leve"),AND(Z32="Casi Seguro",AB32="Menor"),AND(Z32="Casi Seguro",AB32="Moderado"),AND(Z32="Casi Seguro",AB32="Mayor")),"Alto",IF(OR(AND(Z32="Rara vez",AB32="Catastrófico"),AND(Z32="Improbable",AB32="Catastrófico"),AND(Z32="Posible",AB32="Catastrófico"),AND(Z32="Probable",AB32="Catastrófico"),AND(Z32="Casi Seguro",AB32="Catastrófico")),"Extremo","")))),"")</f>
        <v>Alto</v>
      </c>
      <c r="AE32" s="126"/>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row>
    <row r="33" spans="2:63" ht="90.75" customHeight="1" x14ac:dyDescent="0.2">
      <c r="B33" s="180"/>
      <c r="C33" s="183"/>
      <c r="D33" s="185"/>
      <c r="E33" s="183"/>
      <c r="F33" s="183"/>
      <c r="G33" s="185"/>
      <c r="H33" s="183"/>
      <c r="I33" s="174"/>
      <c r="J33" s="171"/>
      <c r="K33" s="189"/>
      <c r="L33" s="171">
        <f>IF(NOT(ISERROR(MATCH(K33,_xlfn.ANCHORARRAY(G44),0))),J46&amp;"Por favor no seleccionar los criterios de impacto",K33)</f>
        <v>0</v>
      </c>
      <c r="M33" s="174"/>
      <c r="N33" s="171"/>
      <c r="O33" s="177"/>
      <c r="P33" s="106">
        <v>2</v>
      </c>
      <c r="Q33" s="107" t="s">
        <v>219</v>
      </c>
      <c r="R33" s="108" t="str">
        <f>IF(OR(S33="Preventivo",S33="Detectivo"),"Probabilidad",IF(S33="Correctivo","Impacto",""))</f>
        <v>Probabilidad</v>
      </c>
      <c r="S33" s="109" t="s">
        <v>90</v>
      </c>
      <c r="T33" s="109" t="s">
        <v>96</v>
      </c>
      <c r="U33" s="110" t="str">
        <f t="shared" ref="U33:U37" si="54">IF(AND(S33="Preventivo",T33="Automático"),"50%",IF(AND(S33="Preventivo",T33="Manual"),"40%",IF(AND(S33="Detectivo",T33="Automático"),"40%",IF(AND(S33="Detectivo",T33="Manual"),"30%",IF(AND(S33="Correctivo",T33="Automático"),"35%",IF(AND(S33="Correctivo",T33="Manual"),"25%",""))))))</f>
        <v>30%</v>
      </c>
      <c r="V33" s="109" t="s">
        <v>99</v>
      </c>
      <c r="W33" s="109" t="s">
        <v>104</v>
      </c>
      <c r="X33" s="109" t="s">
        <v>108</v>
      </c>
      <c r="Y33" s="111">
        <f>IFERROR(IF(AND(R32="Probabilidad",R33="Probabilidad"),(AA32-(+AA32*U33)),IF(R33="Probabilidad",(J32-(+J32*U33)),IF(R33="Impacto",AA32,""))),"")</f>
        <v>8.3999999999999991E-2</v>
      </c>
      <c r="Z33" s="100" t="str">
        <f t="shared" ref="Z33:Z43" si="55">IFERROR(IF(Y33="","",IF(Y33&lt;=0.2,"Rara vez",IF(Y33&lt;=0.4,"Improbable",IF(Y33&lt;=0.6,"Posible",IF(Y33&lt;=0.8,"Probable","Casi Seguro"))))),"")</f>
        <v>Rara vez</v>
      </c>
      <c r="AA33" s="110">
        <f t="shared" ref="AA33:AA37" si="56">+Y33</f>
        <v>8.3999999999999991E-2</v>
      </c>
      <c r="AB33" s="100" t="str">
        <f t="shared" ref="AB33:AB43" si="57">IFERROR(IF(AC33="","",IF(AC33&lt;=0.6,"Moderado",IF(AC33&lt;=0.8,"Mayor","Catastrófico"))),"")</f>
        <v>Mayor</v>
      </c>
      <c r="AC33" s="110">
        <f>IFERROR(IF(AND(R32="Impacto",R33="Impacto"),(AC32-(+AC32*U33)),IF(R33="Impacto",(N32-(+N32*U33)),IF(R33="Probabilidad",AC32,""))),"")</f>
        <v>0.8</v>
      </c>
      <c r="AD33" s="90" t="str">
        <f>IFERROR(IF(OR(AND(Z33="Rara vez",AB33="Leve"),AND(Z33="Rara vez",AB33="Menor"),AND(Z33="Improbable",AB33="Leve")),"Bajo",IF(OR(AND(Z33="Rara vez",AB33="Moderado"),AND(Z33="Improbable",AB33="Menor"),AND(Z33="Improbable",AB33="Moderado"),AND(Z33="Posible",AB33="Leve"),AND(Z33="Posible",AB33="Menor"),AND(Z33="Posible",AB33="Moderado"),AND(Z33="Probable",AB33="Leve"),AND(Z33="Probable",AB33="Menor")),"Moderado",IF(OR(AND(Z33="Rara vez",AB33="Mayor"),AND(Z33="Improbable",AB33="Mayor"),AND(Z33="Posible",AB33="Mayor"),AND(Z33="Probable",AB33="Moderado"),AND(Z33="Probable",AB33="Mayor"),AND(Z33="Casi Seguro",AB33="Leve"),AND(Z33="Casi Seguro",AB33="Menor"),AND(Z33="Casi Seguro",AB33="Moderado"),AND(Z33="Casi Seguro",AB33="Mayor")),"Alto",IF(OR(AND(Z33="Rara vez",AB33="Catastrófico"),AND(Z33="Improbable",AB33="Catastrófico"),AND(Z33="Posible",AB33="Catastrófico"),AND(Z33="Probable",AB33="Catastrófico"),AND(Z33="Casi Seguro",AB33="Catastrófico")),"Extremo","")))),"")</f>
        <v>Alto</v>
      </c>
      <c r="AE33" s="126" t="s">
        <v>119</v>
      </c>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row>
    <row r="34" spans="2:63" ht="53.25" customHeight="1" x14ac:dyDescent="0.2">
      <c r="B34" s="180"/>
      <c r="C34" s="183"/>
      <c r="D34" s="185"/>
      <c r="E34" s="183"/>
      <c r="F34" s="183"/>
      <c r="G34" s="185"/>
      <c r="H34" s="183"/>
      <c r="I34" s="174"/>
      <c r="J34" s="171"/>
      <c r="K34" s="189"/>
      <c r="L34" s="171">
        <f>IF(NOT(ISERROR(MATCH(K34,_xlfn.ANCHORARRAY(G45),0))),J47&amp;"Por favor no seleccionar los criterios de impacto",K34)</f>
        <v>0</v>
      </c>
      <c r="M34" s="174"/>
      <c r="N34" s="171"/>
      <c r="O34" s="177"/>
      <c r="P34" s="106">
        <v>3</v>
      </c>
      <c r="Q34" s="113"/>
      <c r="R34" s="108" t="str">
        <f>IF(OR(S34="Preventivo",S34="Detectivo"),"Probabilidad",IF(S34="Correctivo","Impacto",""))</f>
        <v/>
      </c>
      <c r="S34" s="109"/>
      <c r="T34" s="109"/>
      <c r="U34" s="110" t="str">
        <f t="shared" si="54"/>
        <v/>
      </c>
      <c r="V34" s="109"/>
      <c r="W34" s="109"/>
      <c r="X34" s="109"/>
      <c r="Y34" s="111" t="str">
        <f>IFERROR(IF(AND(R33="Probabilidad",R34="Probabilidad"),(AA33-(+AA33*U34)),IF(AND(R33="Impacto",R34="Probabilidad"),(AA32-(+AA32*U34)),IF(R34="Impacto",AA33,""))),"")</f>
        <v/>
      </c>
      <c r="Z34" s="100" t="str">
        <f t="shared" si="55"/>
        <v/>
      </c>
      <c r="AA34" s="110" t="str">
        <f t="shared" si="56"/>
        <v/>
      </c>
      <c r="AB34" s="100" t="str">
        <f t="shared" si="57"/>
        <v/>
      </c>
      <c r="AC34" s="110" t="str">
        <f>IFERROR(IF(AND(R33="Impacto",R34="Impacto"),(AC33-(+AC33*U34)),IF(AND(R33="Probabilidad",R34="Impacto"),(AC32-(+AC32*U34)),IF(R34="Probabilidad",AC33,""))),"")</f>
        <v/>
      </c>
      <c r="AD34" s="112" t="str">
        <f t="shared" ref="AD34:AD37" si="58">IFERROR(IF(OR(AND(Z34="Muy Baja",AB34="Leve"),AND(Z34="Muy Baja",AB34="Menor"),AND(Z34="Baja",AB34="Leve")),"Bajo",IF(OR(AND(Z34="Muy baja",AB34="Moderado"),AND(Z34="Baja",AB34="Menor"),AND(Z34="Baja",AB34="Moderado"),AND(Z34="Media",AB34="Leve"),AND(Z34="Media",AB34="Menor"),AND(Z34="Media",AB34="Moderado"),AND(Z34="Alta",AB34="Leve"),AND(Z34="Alta",AB34="Menor")),"Moderado",IF(OR(AND(Z34="Muy Baja",AB34="Mayor"),AND(Z34="Baja",AB34="Mayor"),AND(Z34="Media",AB34="Mayor"),AND(Z34="Alta",AB34="Moderado"),AND(Z34="Alta",AB34="Mayor"),AND(Z34="Muy Alta",AB34="Leve"),AND(Z34="Muy Alta",AB34="Menor"),AND(Z34="Muy Alta",AB34="Moderado"),AND(Z34="Muy Alta",AB34="Mayor")),"Alto",IF(OR(AND(Z34="Muy Baja",AB34="Catastrófico"),AND(Z34="Baja",AB34="Catastrófico"),AND(Z34="Media",AB34="Catastrófico"),AND(Z34="Alta",AB34="Catastrófico"),AND(Z34="Muy Alta",AB34="Catastrófico")),"Extremo","")))),"")</f>
        <v/>
      </c>
      <c r="AE34" s="126"/>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row>
    <row r="35" spans="2:63" ht="53.25" customHeight="1" x14ac:dyDescent="0.2">
      <c r="B35" s="180"/>
      <c r="C35" s="183"/>
      <c r="D35" s="185"/>
      <c r="E35" s="183"/>
      <c r="F35" s="183"/>
      <c r="G35" s="185"/>
      <c r="H35" s="183"/>
      <c r="I35" s="174"/>
      <c r="J35" s="171"/>
      <c r="K35" s="189"/>
      <c r="L35" s="171">
        <f>IF(NOT(ISERROR(MATCH(K35,_xlfn.ANCHORARRAY(G46),0))),J48&amp;"Por favor no seleccionar los criterios de impacto",K35)</f>
        <v>0</v>
      </c>
      <c r="M35" s="174"/>
      <c r="N35" s="171"/>
      <c r="O35" s="177"/>
      <c r="P35" s="106">
        <v>4</v>
      </c>
      <c r="Q35" s="107"/>
      <c r="R35" s="108" t="str">
        <f t="shared" ref="R35:R37" si="59">IF(OR(S35="Preventivo",S35="Detectivo"),"Probabilidad",IF(S35="Correctivo","Impacto",""))</f>
        <v/>
      </c>
      <c r="S35" s="109"/>
      <c r="T35" s="109"/>
      <c r="U35" s="110" t="str">
        <f t="shared" si="54"/>
        <v/>
      </c>
      <c r="V35" s="109"/>
      <c r="W35" s="109"/>
      <c r="X35" s="109"/>
      <c r="Y35" s="111" t="str">
        <f t="shared" ref="Y35:Y37" si="60">IFERROR(IF(AND(R34="Probabilidad",R35="Probabilidad"),(AA34-(+AA34*U35)),IF(AND(R34="Impacto",R35="Probabilidad"),(AA33-(+AA33*U35)),IF(R35="Impacto",AA34,""))),"")</f>
        <v/>
      </c>
      <c r="Z35" s="100" t="str">
        <f t="shared" si="55"/>
        <v/>
      </c>
      <c r="AA35" s="110" t="str">
        <f t="shared" si="56"/>
        <v/>
      </c>
      <c r="AB35" s="100" t="str">
        <f t="shared" si="57"/>
        <v/>
      </c>
      <c r="AC35" s="110" t="str">
        <f t="shared" ref="AC35:AC37" si="61">IFERROR(IF(AND(R34="Impacto",R35="Impacto"),(AC34-(+AC34*U35)),IF(AND(R34="Probabilidad",R35="Impacto"),(AC33-(+AC33*U35)),IF(R35="Probabilidad",AC34,""))),"")</f>
        <v/>
      </c>
      <c r="AD35" s="112" t="str">
        <f>IFERROR(IF(OR(AND(Z35="Muy Baja",AB35="Leve"),AND(Z35="Muy Baja",AB35="Menor"),AND(Z35="Baja",AB35="Leve")),"Bajo",IF(OR(AND(Z35="Muy baja",AB35="Moderado"),AND(Z35="Baja",AB35="Menor"),AND(Z35="Baja",AB35="Moderado"),AND(Z35="Media",AB35="Leve"),AND(Z35="Media",AB35="Menor"),AND(Z35="Media",AB35="Moderado"),AND(Z35="Alta",AB35="Leve"),AND(Z35="Alta",AB35="Menor")),"Moderado",IF(OR(AND(Z35="Muy Baja",AB35="Mayor"),AND(Z35="Baja",AB35="Mayor"),AND(Z35="Media",AB35="Mayor"),AND(Z35="Alta",AB35="Moderado"),AND(Z35="Alta",AB35="Mayor"),AND(Z35="Muy Alta",AB35="Leve"),AND(Z35="Muy Alta",AB35="Menor"),AND(Z35="Muy Alta",AB35="Moderado"),AND(Z35="Muy Alta",AB35="Mayor")),"Alto",IF(OR(AND(Z35="Muy Baja",AB35="Catastrófico"),AND(Z35="Baja",AB35="Catastrófico"),AND(Z35="Media",AB35="Catastrófico"),AND(Z35="Alta",AB35="Catastrófico"),AND(Z35="Muy Alta",AB35="Catastrófico")),"Extremo","")))),"")</f>
        <v/>
      </c>
      <c r="AE35" s="126"/>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row>
    <row r="36" spans="2:63" ht="53.25" customHeight="1" x14ac:dyDescent="0.2">
      <c r="B36" s="180"/>
      <c r="C36" s="183"/>
      <c r="D36" s="185"/>
      <c r="E36" s="183"/>
      <c r="F36" s="183"/>
      <c r="G36" s="185"/>
      <c r="H36" s="183"/>
      <c r="I36" s="174"/>
      <c r="J36" s="171"/>
      <c r="K36" s="189"/>
      <c r="L36" s="171">
        <f>IF(NOT(ISERROR(MATCH(K36,_xlfn.ANCHORARRAY(G47),0))),J49&amp;"Por favor no seleccionar los criterios de impacto",K36)</f>
        <v>0</v>
      </c>
      <c r="M36" s="174"/>
      <c r="N36" s="171"/>
      <c r="O36" s="177"/>
      <c r="P36" s="106">
        <v>5</v>
      </c>
      <c r="Q36" s="107"/>
      <c r="R36" s="108" t="str">
        <f t="shared" si="59"/>
        <v/>
      </c>
      <c r="S36" s="109"/>
      <c r="T36" s="109"/>
      <c r="U36" s="110" t="str">
        <f t="shared" si="54"/>
        <v/>
      </c>
      <c r="V36" s="109"/>
      <c r="W36" s="109"/>
      <c r="X36" s="109"/>
      <c r="Y36" s="111" t="str">
        <f t="shared" si="60"/>
        <v/>
      </c>
      <c r="Z36" s="100" t="str">
        <f t="shared" si="55"/>
        <v/>
      </c>
      <c r="AA36" s="110" t="str">
        <f t="shared" si="56"/>
        <v/>
      </c>
      <c r="AB36" s="100" t="str">
        <f t="shared" si="57"/>
        <v/>
      </c>
      <c r="AC36" s="110" t="str">
        <f t="shared" si="61"/>
        <v/>
      </c>
      <c r="AD36" s="112" t="str">
        <f t="shared" si="58"/>
        <v/>
      </c>
      <c r="AE36" s="126"/>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row>
    <row r="37" spans="2:63" ht="53.25" customHeight="1" x14ac:dyDescent="0.2">
      <c r="B37" s="180"/>
      <c r="C37" s="183"/>
      <c r="D37" s="185"/>
      <c r="E37" s="183"/>
      <c r="F37" s="183"/>
      <c r="G37" s="185"/>
      <c r="H37" s="183"/>
      <c r="I37" s="174"/>
      <c r="J37" s="171"/>
      <c r="K37" s="189"/>
      <c r="L37" s="171">
        <f>IF(NOT(ISERROR(MATCH(K37,_xlfn.ANCHORARRAY(G48),0))),J50&amp;"Por favor no seleccionar los criterios de impacto",K37)</f>
        <v>0</v>
      </c>
      <c r="M37" s="174"/>
      <c r="N37" s="171"/>
      <c r="O37" s="177"/>
      <c r="P37" s="106">
        <v>6</v>
      </c>
      <c r="Q37" s="107"/>
      <c r="R37" s="108" t="str">
        <f t="shared" si="59"/>
        <v/>
      </c>
      <c r="S37" s="109"/>
      <c r="T37" s="109"/>
      <c r="U37" s="110" t="str">
        <f t="shared" si="54"/>
        <v/>
      </c>
      <c r="V37" s="109"/>
      <c r="W37" s="109"/>
      <c r="X37" s="109"/>
      <c r="Y37" s="111" t="str">
        <f t="shared" si="60"/>
        <v/>
      </c>
      <c r="Z37" s="100" t="str">
        <f t="shared" si="55"/>
        <v/>
      </c>
      <c r="AA37" s="110" t="str">
        <f t="shared" si="56"/>
        <v/>
      </c>
      <c r="AB37" s="100" t="str">
        <f t="shared" si="57"/>
        <v/>
      </c>
      <c r="AC37" s="110" t="str">
        <f t="shared" si="61"/>
        <v/>
      </c>
      <c r="AD37" s="112" t="str">
        <f t="shared" si="58"/>
        <v/>
      </c>
      <c r="AE37" s="126"/>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row>
    <row r="38" spans="2:63" ht="150" customHeight="1" x14ac:dyDescent="0.2">
      <c r="B38" s="180" t="s">
        <v>289</v>
      </c>
      <c r="C38" s="182" t="s">
        <v>146</v>
      </c>
      <c r="D38" s="208" t="s">
        <v>220</v>
      </c>
      <c r="E38" s="182" t="s">
        <v>211</v>
      </c>
      <c r="F38" s="183" t="s">
        <v>221</v>
      </c>
      <c r="G38" s="185" t="s">
        <v>222</v>
      </c>
      <c r="H38" s="182" t="s">
        <v>153</v>
      </c>
      <c r="I38" s="173" t="str">
        <f t="shared" ref="I38" si="62">IF(H38&lt;=0,"",IF(H38="No se ha presentado en los últimos 5 años","Rara vez",IF(H38="Al menos 1 vez en los últimos 5 años","Improbable",IF(H38="Al menos 1 vez en los últimos 2 años","Posible",IF(H38="Al menos 1 vez en el último año","Probable",IF(H38="Más de 1 vez al año","Casi Seguro"))))))</f>
        <v>Rara vez</v>
      </c>
      <c r="J38" s="170">
        <f t="shared" ref="J38" si="63">IF(I38="","",IF(I38="Rara vez",0.2,IF(I38="Improbable",0.4,IF(I38="Posible",0.6,IF(I38="Probable",0.8,IF(I38="Casi Seguro",1,))))))</f>
        <v>0.2</v>
      </c>
      <c r="K38" s="188" t="s">
        <v>164</v>
      </c>
      <c r="L38" s="170" t="str">
        <f>IF(NOT(ISERROR(MATCH(K38,'[2]Tabla Impacto'!$B$220:$B$222,0))),'[2]Tabla Impacto'!$F$222&amp;"Por favor no seleccionar los criterios de impacto(Criterios para calificar el impacto)",K38)</f>
        <v>Responder afirmativamente de SEIS a ONCE</v>
      </c>
      <c r="M38" s="173" t="str">
        <f>IF(OR(L38='[2]Tabla Impacto'!$C$5),"Moderado",IF(OR(L38='[2]Tabla Impacto'!$C$6),"Mayor",IF(OR(L38='[2]Tabla Impacto'!$C$7),"Catastrófico","")))</f>
        <v>Mayor</v>
      </c>
      <c r="N38" s="170">
        <f>IF(M38="","",IF(M38="Leve",0.2,IF(M38="Menor",0.4,IF(M38="Moderado",0.6,IF(M38="Mayor",0.8,IF(M38="Catastrófico",1,))))))</f>
        <v>0.8</v>
      </c>
      <c r="O38" s="176" t="str">
        <f t="shared" ref="O38" si="64">IF(OR(AND(I38="Rara vez",M38="Leve"),AND(I38="Rara vez",M38="Menor"),AND(I38="Improbable",M38="Leve")),"Bajo",IF(OR(AND(I38="Rara vez",M38="Moderado"),AND(I38="Improbable",M38="Menor"),AND(I38="Improbable",M38="Moderado"),AND(I38="Posible",M38="Leve"),AND(I38="Posible",M38="Menor"),AND(I38="Posible",M38="Moderado"),AND(I38="Probable",M38="Leve"),AND(I38="Probable",M38="Menor")),"Moderado",IF(OR(AND(I38="Rara vez",M38="Mayor"),AND(I38="Improbable",M38="Mayor"),AND(I38="Posible",M38="Mayor"),AND(I38="Probable",M38="Moderado"),AND(I38="Probable",M38="Mayor"),AND(I38="Casi Seguro",M38="Leve"),AND(I38="Casi Seguro",M38="Menor"),AND(I38="Casi Seguro",M38="Moderado"),AND(I38="Casi Seguro",M38="Mayor")),"Alto",IF(OR(AND(I38="Rara vez",M38="Catastrófico"),AND(I38="Improbable",M38="Catastrófico"),AND(I38="Posible",M38="Catastrófico"),AND(I38="Probable",M38="Catastrófico"),AND(I38="Casi Seguro",M38="Catastrófico")),"Extremo",""))))</f>
        <v>Alto</v>
      </c>
      <c r="P38" s="106">
        <v>1</v>
      </c>
      <c r="Q38" s="107" t="s">
        <v>223</v>
      </c>
      <c r="R38" s="108" t="str">
        <f>IF(OR(S38="Preventivo",S38="Detectivo"),"Probabilidad",IF(S38="Correctivo","Impacto",""))</f>
        <v>Probabilidad</v>
      </c>
      <c r="S38" s="109" t="s">
        <v>88</v>
      </c>
      <c r="T38" s="109" t="s">
        <v>94</v>
      </c>
      <c r="U38" s="110" t="str">
        <f>IF(AND(S38="Preventivo",T38="Automático"),"50%",IF(AND(S38="Preventivo",T38="Manual"),"40%",IF(AND(S38="Detectivo",T38="Automático"),"40%",IF(AND(S38="Detectivo",T38="Manual"),"30%",IF(AND(S38="Correctivo",T38="Automático"),"35%",IF(AND(S38="Correctivo",T38="Manual"),"25%",""))))))</f>
        <v>50%</v>
      </c>
      <c r="V38" s="109" t="s">
        <v>102</v>
      </c>
      <c r="W38" s="109" t="s">
        <v>104</v>
      </c>
      <c r="X38" s="109" t="s">
        <v>108</v>
      </c>
      <c r="Y38" s="111">
        <f>IFERROR(IF(R38="Probabilidad",(J38-(+J38*U38)),IF(R38="Impacto",J38,"")),"")</f>
        <v>0.1</v>
      </c>
      <c r="Z38" s="100" t="str">
        <f t="shared" si="55"/>
        <v>Rara vez</v>
      </c>
      <c r="AA38" s="110">
        <f>+Y38</f>
        <v>0.1</v>
      </c>
      <c r="AB38" s="100" t="str">
        <f t="shared" si="57"/>
        <v>Mayor</v>
      </c>
      <c r="AC38" s="110">
        <f>IFERROR(IF(R38="Impacto",(N38-(+N38*U38)),IF(R38="Probabilidad",N38,"")),"")</f>
        <v>0.8</v>
      </c>
      <c r="AD38" s="90" t="str">
        <f>IFERROR(IF(OR(AND(Z38="Rara vez",AB38="Leve"),AND(Z38="Rara vez",AB38="Menor"),AND(Z38="Improbable",AB38="Leve")),"Bajo",IF(OR(AND(Z38="Rara vez",AB38="Moderado"),AND(Z38="Improbable",AB38="Menor"),AND(Z38="Improbable",AB38="Moderado"),AND(Z38="Posible",AB38="Leve"),AND(Z38="Posible",AB38="Menor"),AND(Z38="Posible",AB38="Moderado"),AND(Z38="Probable",AB38="Leve"),AND(Z38="Probable",AB38="Menor")),"Moderado",IF(OR(AND(Z38="Rara vez",AB38="Mayor"),AND(Z38="Improbable",AB38="Mayor"),AND(Z38="Posible",AB38="Mayor"),AND(Z38="Probable",AB38="Moderado"),AND(Z38="Probable",AB38="Mayor"),AND(Z38="Casi Seguro",AB38="Leve"),AND(Z38="Casi Seguro",AB38="Menor"),AND(Z38="Casi Seguro",AB38="Moderado"),AND(Z38="Casi Seguro",AB38="Mayor")),"Alto",IF(OR(AND(Z38="Rara vez",AB38="Catastrófico"),AND(Z38="Improbable",AB38="Catastrófico"),AND(Z38="Posible",AB38="Catastrófico"),AND(Z38="Probable",AB38="Catastrófico"),AND(Z38="Casi Seguro",AB38="Catastrófico")),"Extremo","")))),"")</f>
        <v>Alto</v>
      </c>
      <c r="AE38" s="126" t="s">
        <v>119</v>
      </c>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row>
    <row r="39" spans="2:63" ht="53.25" customHeight="1" x14ac:dyDescent="0.2">
      <c r="B39" s="180"/>
      <c r="C39" s="183"/>
      <c r="D39" s="208"/>
      <c r="E39" s="183"/>
      <c r="F39" s="183"/>
      <c r="G39" s="185"/>
      <c r="H39" s="183"/>
      <c r="I39" s="174"/>
      <c r="J39" s="171"/>
      <c r="K39" s="189"/>
      <c r="L39" s="171">
        <f>IF(NOT(ISERROR(MATCH(K39,_xlfn.ANCHORARRAY(G50),0))),J52&amp;"Por favor no seleccionar los criterios de impacto",K39)</f>
        <v>0</v>
      </c>
      <c r="M39" s="174"/>
      <c r="N39" s="171"/>
      <c r="O39" s="177"/>
      <c r="P39" s="106">
        <v>2</v>
      </c>
      <c r="Q39" s="107"/>
      <c r="R39" s="108" t="str">
        <f>IF(OR(S39="Preventivo",S39="Detectivo"),"Probabilidad",IF(S39="Correctivo","Impacto",""))</f>
        <v/>
      </c>
      <c r="S39" s="109"/>
      <c r="T39" s="109"/>
      <c r="U39" s="110" t="str">
        <f t="shared" ref="U39:U43" si="65">IF(AND(S39="Preventivo",T39="Automático"),"50%",IF(AND(S39="Preventivo",T39="Manual"),"40%",IF(AND(S39="Detectivo",T39="Automático"),"40%",IF(AND(S39="Detectivo",T39="Manual"),"30%",IF(AND(S39="Correctivo",T39="Automático"),"35%",IF(AND(S39="Correctivo",T39="Manual"),"25%",""))))))</f>
        <v/>
      </c>
      <c r="V39" s="109"/>
      <c r="W39" s="109"/>
      <c r="X39" s="109"/>
      <c r="Y39" s="111" t="str">
        <f>IFERROR(IF(AND(R38="Probabilidad",R39="Probabilidad"),(AA38-(+AA38*U39)),IF(R39="Probabilidad",(J38-(+J38*U39)),IF(R39="Impacto",AA38,""))),"")</f>
        <v/>
      </c>
      <c r="Z39" s="100" t="str">
        <f t="shared" si="55"/>
        <v/>
      </c>
      <c r="AA39" s="110" t="str">
        <f t="shared" ref="AA39:AA43" si="66">+Y39</f>
        <v/>
      </c>
      <c r="AB39" s="100" t="str">
        <f t="shared" si="57"/>
        <v/>
      </c>
      <c r="AC39" s="110" t="str">
        <f>IFERROR(IF(AND(R38="Impacto",R39="Impacto"),(AC38-(+AC38*U39)),IF(R39="Impacto",(N38-(+N38*U39)),IF(R39="Probabilidad",AC38,""))),"")</f>
        <v/>
      </c>
      <c r="AD39" s="112" t="str">
        <f t="shared" ref="AD39:AD40" si="67">IFERROR(IF(OR(AND(Z39="Muy Baja",AB39="Leve"),AND(Z39="Muy Baja",AB39="Menor"),AND(Z39="Baja",AB39="Leve")),"Bajo",IF(OR(AND(Z39="Muy baja",AB39="Moderado"),AND(Z39="Baja",AB39="Menor"),AND(Z39="Baja",AB39="Moderado"),AND(Z39="Media",AB39="Leve"),AND(Z39="Media",AB39="Menor"),AND(Z39="Media",AB39="Moderado"),AND(Z39="Alta",AB39="Leve"),AND(Z39="Alta",AB39="Menor")),"Moderado",IF(OR(AND(Z39="Muy Baja",AB39="Mayor"),AND(Z39="Baja",AB39="Mayor"),AND(Z39="Media",AB39="Mayor"),AND(Z39="Alta",AB39="Moderado"),AND(Z39="Alta",AB39="Mayor"),AND(Z39="Muy Alta",AB39="Leve"),AND(Z39="Muy Alta",AB39="Menor"),AND(Z39="Muy Alta",AB39="Moderado"),AND(Z39="Muy Alta",AB39="Mayor")),"Alto",IF(OR(AND(Z39="Muy Baja",AB39="Catastrófico"),AND(Z39="Baja",AB39="Catastrófico"),AND(Z39="Media",AB39="Catastrófico"),AND(Z39="Alta",AB39="Catastrófico"),AND(Z39="Muy Alta",AB39="Catastrófico")),"Extremo","")))),"")</f>
        <v/>
      </c>
      <c r="AE39" s="126"/>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row>
    <row r="40" spans="2:63" ht="53.25" customHeight="1" x14ac:dyDescent="0.2">
      <c r="B40" s="180"/>
      <c r="C40" s="183"/>
      <c r="D40" s="208"/>
      <c r="E40" s="183"/>
      <c r="F40" s="183"/>
      <c r="G40" s="185"/>
      <c r="H40" s="183"/>
      <c r="I40" s="174"/>
      <c r="J40" s="171"/>
      <c r="K40" s="189"/>
      <c r="L40" s="171">
        <f>IF(NOT(ISERROR(MATCH(K40,_xlfn.ANCHORARRAY(G51),0))),J53&amp;"Por favor no seleccionar los criterios de impacto",K40)</f>
        <v>0</v>
      </c>
      <c r="M40" s="174"/>
      <c r="N40" s="171"/>
      <c r="O40" s="177"/>
      <c r="P40" s="106">
        <v>3</v>
      </c>
      <c r="Q40" s="113"/>
      <c r="R40" s="108" t="str">
        <f>IF(OR(S40="Preventivo",S40="Detectivo"),"Probabilidad",IF(S40="Correctivo","Impacto",""))</f>
        <v/>
      </c>
      <c r="S40" s="109"/>
      <c r="T40" s="109"/>
      <c r="U40" s="110" t="str">
        <f t="shared" si="65"/>
        <v/>
      </c>
      <c r="V40" s="109"/>
      <c r="W40" s="109"/>
      <c r="X40" s="109"/>
      <c r="Y40" s="111" t="str">
        <f>IFERROR(IF(AND(R39="Probabilidad",R40="Probabilidad"),(AA39-(+AA39*U40)),IF(AND(R39="Impacto",R40="Probabilidad"),(AA38-(+AA38*U40)),IF(R40="Impacto",AA39,""))),"")</f>
        <v/>
      </c>
      <c r="Z40" s="100" t="str">
        <f t="shared" si="55"/>
        <v/>
      </c>
      <c r="AA40" s="110" t="str">
        <f t="shared" si="66"/>
        <v/>
      </c>
      <c r="AB40" s="100" t="str">
        <f t="shared" si="57"/>
        <v/>
      </c>
      <c r="AC40" s="110" t="str">
        <f>IFERROR(IF(AND(R39="Impacto",R40="Impacto"),(AC39-(+AC39*U40)),IF(AND(R39="Probabilidad",R40="Impacto"),(AC38-(+AC38*U40)),IF(R40="Probabilidad",AC39,""))),"")</f>
        <v/>
      </c>
      <c r="AD40" s="112" t="str">
        <f t="shared" si="67"/>
        <v/>
      </c>
      <c r="AE40" s="126"/>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row>
    <row r="41" spans="2:63" ht="53.25" customHeight="1" x14ac:dyDescent="0.2">
      <c r="B41" s="180"/>
      <c r="C41" s="183"/>
      <c r="D41" s="208"/>
      <c r="E41" s="183"/>
      <c r="F41" s="183"/>
      <c r="G41" s="185"/>
      <c r="H41" s="183"/>
      <c r="I41" s="174"/>
      <c r="J41" s="171"/>
      <c r="K41" s="189"/>
      <c r="L41" s="171">
        <f>IF(NOT(ISERROR(MATCH(K41,_xlfn.ANCHORARRAY(G52),0))),J54&amp;"Por favor no seleccionar los criterios de impacto",K41)</f>
        <v>0</v>
      </c>
      <c r="M41" s="174"/>
      <c r="N41" s="171"/>
      <c r="O41" s="177"/>
      <c r="P41" s="106">
        <v>4</v>
      </c>
      <c r="Q41" s="107"/>
      <c r="R41" s="108" t="str">
        <f t="shared" ref="R41:R43" si="68">IF(OR(S41="Preventivo",S41="Detectivo"),"Probabilidad",IF(S41="Correctivo","Impacto",""))</f>
        <v/>
      </c>
      <c r="S41" s="109"/>
      <c r="T41" s="109"/>
      <c r="U41" s="110" t="str">
        <f t="shared" si="65"/>
        <v/>
      </c>
      <c r="V41" s="109"/>
      <c r="W41" s="109"/>
      <c r="X41" s="109"/>
      <c r="Y41" s="111" t="str">
        <f t="shared" ref="Y41:Y43" si="69">IFERROR(IF(AND(R40="Probabilidad",R41="Probabilidad"),(AA40-(+AA40*U41)),IF(AND(R40="Impacto",R41="Probabilidad"),(AA39-(+AA39*U41)),IF(R41="Impacto",AA40,""))),"")</f>
        <v/>
      </c>
      <c r="Z41" s="100" t="str">
        <f t="shared" si="55"/>
        <v/>
      </c>
      <c r="AA41" s="110" t="str">
        <f t="shared" si="66"/>
        <v/>
      </c>
      <c r="AB41" s="100" t="str">
        <f t="shared" si="57"/>
        <v/>
      </c>
      <c r="AC41" s="110" t="str">
        <f t="shared" ref="AC41:AC43" si="70">IFERROR(IF(AND(R40="Impacto",R41="Impacto"),(AC40-(+AC40*U41)),IF(AND(R40="Probabilidad",R41="Impacto"),(AC39-(+AC39*U41)),IF(R41="Probabilidad",AC40,""))),"")</f>
        <v/>
      </c>
      <c r="AD41" s="112" t="str">
        <f>IFERROR(IF(OR(AND(Z41="Muy Baja",AB41="Leve"),AND(Z41="Muy Baja",AB41="Menor"),AND(Z41="Baja",AB41="Leve")),"Bajo",IF(OR(AND(Z41="Muy baja",AB41="Moderado"),AND(Z41="Baja",AB41="Menor"),AND(Z41="Baja",AB41="Moderado"),AND(Z41="Media",AB41="Leve"),AND(Z41="Media",AB41="Menor"),AND(Z41="Media",AB41="Moderado"),AND(Z41="Alta",AB41="Leve"),AND(Z41="Alta",AB41="Menor")),"Moderado",IF(OR(AND(Z41="Muy Baja",AB41="Mayor"),AND(Z41="Baja",AB41="Mayor"),AND(Z41="Media",AB41="Mayor"),AND(Z41="Alta",AB41="Moderado"),AND(Z41="Alta",AB41="Mayor"),AND(Z41="Muy Alta",AB41="Leve"),AND(Z41="Muy Alta",AB41="Menor"),AND(Z41="Muy Alta",AB41="Moderado"),AND(Z41="Muy Alta",AB41="Mayor")),"Alto",IF(OR(AND(Z41="Muy Baja",AB41="Catastrófico"),AND(Z41="Baja",AB41="Catastrófico"),AND(Z41="Media",AB41="Catastrófico"),AND(Z41="Alta",AB41="Catastrófico"),AND(Z41="Muy Alta",AB41="Catastrófico")),"Extremo","")))),"")</f>
        <v/>
      </c>
      <c r="AE41" s="126"/>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row>
    <row r="42" spans="2:63" ht="53.25" customHeight="1" x14ac:dyDescent="0.2">
      <c r="B42" s="180"/>
      <c r="C42" s="183"/>
      <c r="D42" s="208"/>
      <c r="E42" s="183"/>
      <c r="F42" s="183"/>
      <c r="G42" s="185"/>
      <c r="H42" s="183"/>
      <c r="I42" s="174"/>
      <c r="J42" s="171"/>
      <c r="K42" s="189"/>
      <c r="L42" s="171">
        <f>IF(NOT(ISERROR(MATCH(K42,_xlfn.ANCHORARRAY(G53),0))),J55&amp;"Por favor no seleccionar los criterios de impacto",K42)</f>
        <v>0</v>
      </c>
      <c r="M42" s="174"/>
      <c r="N42" s="171"/>
      <c r="O42" s="177"/>
      <c r="P42" s="106">
        <v>5</v>
      </c>
      <c r="Q42" s="107"/>
      <c r="R42" s="108" t="str">
        <f t="shared" si="68"/>
        <v/>
      </c>
      <c r="S42" s="109"/>
      <c r="T42" s="109"/>
      <c r="U42" s="110" t="str">
        <f t="shared" si="65"/>
        <v/>
      </c>
      <c r="V42" s="109"/>
      <c r="W42" s="109"/>
      <c r="X42" s="109"/>
      <c r="Y42" s="111" t="str">
        <f t="shared" si="69"/>
        <v/>
      </c>
      <c r="Z42" s="100" t="str">
        <f t="shared" si="55"/>
        <v/>
      </c>
      <c r="AA42" s="110" t="str">
        <f t="shared" si="66"/>
        <v/>
      </c>
      <c r="AB42" s="100" t="str">
        <f t="shared" si="57"/>
        <v/>
      </c>
      <c r="AC42" s="110" t="str">
        <f t="shared" si="70"/>
        <v/>
      </c>
      <c r="AD42" s="112" t="str">
        <f t="shared" ref="AD42:AD43" si="71">IFERROR(IF(OR(AND(Z42="Muy Baja",AB42="Leve"),AND(Z42="Muy Baja",AB42="Menor"),AND(Z42="Baja",AB42="Leve")),"Bajo",IF(OR(AND(Z42="Muy baja",AB42="Moderado"),AND(Z42="Baja",AB42="Menor"),AND(Z42="Baja",AB42="Moderado"),AND(Z42="Media",AB42="Leve"),AND(Z42="Media",AB42="Menor"),AND(Z42="Media",AB42="Moderado"),AND(Z42="Alta",AB42="Leve"),AND(Z42="Alta",AB42="Menor")),"Moderado",IF(OR(AND(Z42="Muy Baja",AB42="Mayor"),AND(Z42="Baja",AB42="Mayor"),AND(Z42="Media",AB42="Mayor"),AND(Z42="Alta",AB42="Moderado"),AND(Z42="Alta",AB42="Mayor"),AND(Z42="Muy Alta",AB42="Leve"),AND(Z42="Muy Alta",AB42="Menor"),AND(Z42="Muy Alta",AB42="Moderado"),AND(Z42="Muy Alta",AB42="Mayor")),"Alto",IF(OR(AND(Z42="Muy Baja",AB42="Catastrófico"),AND(Z42="Baja",AB42="Catastrófico"),AND(Z42="Media",AB42="Catastrófico"),AND(Z42="Alta",AB42="Catastrófico"),AND(Z42="Muy Alta",AB42="Catastrófico")),"Extremo","")))),"")</f>
        <v/>
      </c>
      <c r="AE42" s="126"/>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row>
    <row r="43" spans="2:63" ht="53.25" customHeight="1" x14ac:dyDescent="0.2">
      <c r="B43" s="180"/>
      <c r="C43" s="183"/>
      <c r="D43" s="208"/>
      <c r="E43" s="183"/>
      <c r="F43" s="183"/>
      <c r="G43" s="185"/>
      <c r="H43" s="183"/>
      <c r="I43" s="174"/>
      <c r="J43" s="171"/>
      <c r="K43" s="189"/>
      <c r="L43" s="171">
        <f>IF(NOT(ISERROR(MATCH(K43,_xlfn.ANCHORARRAY(G54),0))),J56&amp;"Por favor no seleccionar los criterios de impacto",K43)</f>
        <v>0</v>
      </c>
      <c r="M43" s="174"/>
      <c r="N43" s="171"/>
      <c r="O43" s="177"/>
      <c r="P43" s="106">
        <v>6</v>
      </c>
      <c r="Q43" s="107"/>
      <c r="R43" s="108" t="str">
        <f t="shared" si="68"/>
        <v/>
      </c>
      <c r="S43" s="109"/>
      <c r="T43" s="109"/>
      <c r="U43" s="110" t="str">
        <f t="shared" si="65"/>
        <v/>
      </c>
      <c r="V43" s="109"/>
      <c r="W43" s="109"/>
      <c r="X43" s="109"/>
      <c r="Y43" s="111" t="str">
        <f t="shared" si="69"/>
        <v/>
      </c>
      <c r="Z43" s="100" t="str">
        <f t="shared" si="55"/>
        <v/>
      </c>
      <c r="AA43" s="110" t="str">
        <f t="shared" si="66"/>
        <v/>
      </c>
      <c r="AB43" s="100" t="str">
        <f t="shared" si="57"/>
        <v/>
      </c>
      <c r="AC43" s="110" t="str">
        <f t="shared" si="70"/>
        <v/>
      </c>
      <c r="AD43" s="112" t="str">
        <f t="shared" si="71"/>
        <v/>
      </c>
      <c r="AE43" s="126"/>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row>
    <row r="44" spans="2:63" ht="121.5" customHeight="1" x14ac:dyDescent="0.2">
      <c r="B44" s="180" t="s">
        <v>290</v>
      </c>
      <c r="C44" s="182" t="s">
        <v>224</v>
      </c>
      <c r="D44" s="185" t="s">
        <v>215</v>
      </c>
      <c r="E44" s="182" t="s">
        <v>211</v>
      </c>
      <c r="F44" s="183" t="s">
        <v>225</v>
      </c>
      <c r="G44" s="185" t="s">
        <v>217</v>
      </c>
      <c r="H44" s="182" t="s">
        <v>155</v>
      </c>
      <c r="I44" s="173" t="str">
        <f>IF(H44&lt;=0,"",IF(H44="No se ha presentado en los últimos 5 años","Rara vez",IF(H44="Al menos 1 vez en los últimos 5 años","Improbable",IF(H44="Al menos 1 vez en los últimos 2 años","Posible",IF(H44="Al menos 1 vez en el último año","Probable",IF(H44="Más de 1 vez al año","Casi Seguro"))))))</f>
        <v>Posible</v>
      </c>
      <c r="J44" s="170">
        <f>IF(I44="","",IF(I44="Rara vez",0.2,IF(I44="Improbable",0.4,IF(I44="Posible",0.6,IF(I44="Probable",0.8,IF(I44="Casi Seguro",1,))))))</f>
        <v>0.6</v>
      </c>
      <c r="K44" s="188" t="s">
        <v>164</v>
      </c>
      <c r="L44" s="170" t="str">
        <f>IF(NOT(ISERROR(MATCH(K44,'[3]Tabla Impacto'!$B$220:$B$222,0))),'[3]Tabla Impacto'!$F$222&amp;"Por favor no seleccionar los criterios de impacto(Criterios para calificar el impacto)",K44)</f>
        <v>Responder afirmativamente de SEIS a ONCE</v>
      </c>
      <c r="M44" s="173" t="str">
        <f>IF(OR(L44='[3]Tabla Impacto'!$C$5),"Moderado",IF(OR(L44='[3]Tabla Impacto'!$C$6),"Mayor",IF(OR(L44='[3]Tabla Impacto'!$C$7),"Catastrófico","")))</f>
        <v>Mayor</v>
      </c>
      <c r="N44" s="170">
        <f>IF(M44="","",IF(M44="Leve",0.2,IF(M44="Menor",0.4,IF(M44="Moderado",0.6,IF(M44="Mayor",0.8,IF(M44="Catastrófico",1,))))))</f>
        <v>0.8</v>
      </c>
      <c r="O44" s="176" t="str">
        <f>IF(OR(AND(I44="Rara vez",M44="Leve"),AND(I44="Rara vez",M44="Menor"),AND(I44="Improbable",M44="Leve")),"Bajo",IF(OR(AND(I44="Rara vez",M44="Moderado"),AND(I44="Improbable",M44="Menor"),AND(I44="Improbable",M44="Moderado"),AND(I44="Posible",M44="Leve"),AND(I44="Posible",M44="Menor"),AND(I44="Posible",M44="Moderado"),AND(I44="Probable",M44="Leve"),AND(I44="Probable",M44="Menor")),"Moderado",IF(OR(AND(I44="Rara vez",M44="Mayor"),AND(I44="Improbable",M44="Mayor"),AND(I44="Posible",M44="Mayor"),AND(I44="Probable",M44="Moderado"),AND(I44="Probable",M44="Mayor"),AND(I44="Casi Seguro",M44="Leve"),AND(I44="Casi Seguro",M44="Menor"),AND(I44="Casi Seguro",M44="Moderado"),AND(I44="Casi Seguro",M44="Mayor")),"Alto",IF(OR(AND(I44="Rara vez",M44="Catastrófico"),AND(I44="Improbable",M44="Catastrófico"),AND(I44="Posible",M44="Catastrófico"),AND(I44="Probable",M44="Catastrófico"),AND(I44="Casi Seguro",M44="Catastrófico")),"Extremo",""))))</f>
        <v>Alto</v>
      </c>
      <c r="P44" s="101">
        <v>1</v>
      </c>
      <c r="Q44" s="102" t="s">
        <v>226</v>
      </c>
      <c r="R44" s="103" t="str">
        <f>IF(OR(S44="Preventivo",S44="Detectivo"),"Probabilidad",IF(S44="Correctivo","Impacto",""))</f>
        <v>Probabilidad</v>
      </c>
      <c r="S44" s="91" t="s">
        <v>90</v>
      </c>
      <c r="T44" s="91" t="s">
        <v>96</v>
      </c>
      <c r="U44" s="104" t="str">
        <f>IF(AND(S44="Preventivo",T44="Automático"),"50%",IF(AND(S44="Preventivo",T44="Manual"),"40%",IF(AND(S44="Detectivo",T44="Automático"),"40%",IF(AND(S44="Detectivo",T44="Manual"),"30%",IF(AND(S44="Correctivo",T44="Automático"),"35%",IF(AND(S44="Correctivo",T44="Manual"),"25%",""))))))</f>
        <v>30%</v>
      </c>
      <c r="V44" s="91" t="s">
        <v>99</v>
      </c>
      <c r="W44" s="91" t="s">
        <v>104</v>
      </c>
      <c r="X44" s="91" t="s">
        <v>108</v>
      </c>
      <c r="Y44" s="105">
        <f>IFERROR(IF(R44="Probabilidad",(J44-(+J44*U44)),IF(R44="Impacto",J44,"")),"")</f>
        <v>0.42</v>
      </c>
      <c r="Z44" s="100" t="str">
        <f>IFERROR(IF(Y44="","",IF(Y44&lt;=0.2,"Rara vez",IF(Y44&lt;=0.4,"Improbable",IF(Y44&lt;=0.6,"Posible",IF(Y44&lt;=0.8,"Probable","Casi Seguro"))))),"")</f>
        <v>Posible</v>
      </c>
      <c r="AA44" s="104">
        <f>+Y44</f>
        <v>0.42</v>
      </c>
      <c r="AB44" s="100" t="str">
        <f>IFERROR(IF(AC44="","",IF(AC44&lt;=0.6,"Moderado",IF(AC44&lt;=0.8,"Mayor","Catastrófico"))),"")</f>
        <v>Mayor</v>
      </c>
      <c r="AC44" s="104">
        <f>IFERROR(IF(R44="Impacto",(N44-(+N44*U44)),IF(R44="Probabilidad",N44,"")),"")</f>
        <v>0.8</v>
      </c>
      <c r="AD44" s="90" t="str">
        <f>IFERROR(IF(OR(AND(Z44="Rara vez",AB44="Leve"),AND(Z44="Rara vez",AB44="Menor"),AND(Z44="Improbable",AB44="Leve")),"Bajo",IF(OR(AND(Z44="Rara vez",AB44="Moderado"),AND(Z44="Improbable",AB44="Menor"),AND(Z44="Improbable",AB44="Moderado"),AND(Z44="Posible",AB44="Leve"),AND(Z44="Posible",AB44="Menor"),AND(Z44="Posible",AB44="Moderado"),AND(Z44="Probable",AB44="Leve"),AND(Z44="Probable",AB44="Menor")),"Moderado",IF(OR(AND(Z44="Rara vez",AB44="Mayor"),AND(Z44="Improbable",AB44="Mayor"),AND(Z44="Posible",AB44="Mayor"),AND(Z44="Probable",AB44="Moderado"),AND(Z44="Probable",AB44="Mayor"),AND(Z44="Casi Seguro",AB44="Leve"),AND(Z44="Casi Seguro",AB44="Menor"),AND(Z44="Casi Seguro",AB44="Moderado"),AND(Z44="Casi Seguro",AB44="Mayor")),"Alto",IF(OR(AND(Z44="Rara vez",AB44="Catastrófico"),AND(Z44="Improbable",AB44="Catastrófico"),AND(Z44="Posible",AB44="Catastrófico"),AND(Z44="Probable",AB44="Catastrófico"),AND(Z44="Casi Seguro",AB44="Catastrófico")),"Extremo","")))),"")</f>
        <v>Alto</v>
      </c>
      <c r="AE44" s="126"/>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row>
    <row r="45" spans="2:63" ht="152.25" customHeight="1" x14ac:dyDescent="0.2">
      <c r="B45" s="180"/>
      <c r="C45" s="183"/>
      <c r="D45" s="185"/>
      <c r="E45" s="183"/>
      <c r="F45" s="183"/>
      <c r="G45" s="185"/>
      <c r="H45" s="183"/>
      <c r="I45" s="174"/>
      <c r="J45" s="171"/>
      <c r="K45" s="189"/>
      <c r="L45" s="171">
        <f>IF(NOT(ISERROR(MATCH(K45,_xlfn.ANCHORARRAY(G56),0))),J58&amp;"Por favor no seleccionar los criterios de impacto",K45)</f>
        <v>0</v>
      </c>
      <c r="M45" s="174"/>
      <c r="N45" s="171"/>
      <c r="O45" s="177"/>
      <c r="P45" s="106">
        <v>2</v>
      </c>
      <c r="Q45" s="107" t="s">
        <v>227</v>
      </c>
      <c r="R45" s="108" t="str">
        <f>IF(OR(S45="Preventivo",S45="Detectivo"),"Probabilidad",IF(S45="Correctivo","Impacto",""))</f>
        <v>Probabilidad</v>
      </c>
      <c r="S45" s="109" t="s">
        <v>88</v>
      </c>
      <c r="T45" s="109" t="s">
        <v>96</v>
      </c>
      <c r="U45" s="110" t="str">
        <f t="shared" ref="U45:U49" si="72">IF(AND(S45="Preventivo",T45="Automático"),"50%",IF(AND(S45="Preventivo",T45="Manual"),"40%",IF(AND(S45="Detectivo",T45="Automático"),"40%",IF(AND(S45="Detectivo",T45="Manual"),"30%",IF(AND(S45="Correctivo",T45="Automático"),"35%",IF(AND(S45="Correctivo",T45="Manual"),"25%",""))))))</f>
        <v>40%</v>
      </c>
      <c r="V45" s="109" t="s">
        <v>99</v>
      </c>
      <c r="W45" s="109" t="s">
        <v>104</v>
      </c>
      <c r="X45" s="109" t="s">
        <v>108</v>
      </c>
      <c r="Y45" s="111">
        <f>IFERROR(IF(AND(R44="Probabilidad",R45="Probabilidad"),(AA44-(+AA44*U45)),IF(R45="Probabilidad",(J44-(+J44*U45)),IF(R45="Impacto",AA44,""))),"")</f>
        <v>0.252</v>
      </c>
      <c r="Z45" s="100" t="str">
        <f t="shared" ref="Z45:Z55" si="73">IFERROR(IF(Y45="","",IF(Y45&lt;=0.2,"Rara vez",IF(Y45&lt;=0.4,"Improbable",IF(Y45&lt;=0.6,"Posible",IF(Y45&lt;=0.8,"Probable","Casi Seguro"))))),"")</f>
        <v>Improbable</v>
      </c>
      <c r="AA45" s="110">
        <f t="shared" ref="AA45:AA49" si="74">+Y45</f>
        <v>0.252</v>
      </c>
      <c r="AB45" s="100" t="str">
        <f t="shared" ref="AB45:AB55" si="75">IFERROR(IF(AC45="","",IF(AC45&lt;=0.6,"Moderado",IF(AC45&lt;=0.8,"Mayor","Catastrófico"))),"")</f>
        <v>Mayor</v>
      </c>
      <c r="AC45" s="110">
        <f>IFERROR(IF(AND(R44="Impacto",R45="Impacto"),(AC44-(+AC44*U45)),IF(R45="Impacto",(N44-(+N44*U45)),IF(R45="Probabilidad",AC44,""))),"")</f>
        <v>0.8</v>
      </c>
      <c r="AD45" s="90" t="str">
        <f>IFERROR(IF(OR(AND(Z45="Rara vez",AB45="Leve"),AND(Z45="Rara vez",AB45="Menor"),AND(Z45="Improbable",AB45="Leve")),"Bajo",IF(OR(AND(Z45="Rara vez",AB45="Moderado"),AND(Z45="Improbable",AB45="Menor"),AND(Z45="Improbable",AB45="Moderado"),AND(Z45="Posible",AB45="Leve"),AND(Z45="Posible",AB45="Menor"),AND(Z45="Posible",AB45="Moderado"),AND(Z45="Probable",AB45="Leve"),AND(Z45="Probable",AB45="Menor")),"Moderado",IF(OR(AND(Z45="Rara vez",AB45="Mayor"),AND(Z45="Improbable",AB45="Mayor"),AND(Z45="Posible",AB45="Mayor"),AND(Z45="Probable",AB45="Moderado"),AND(Z45="Probable",AB45="Mayor"),AND(Z45="Casi Seguro",AB45="Leve"),AND(Z45="Casi Seguro",AB45="Menor"),AND(Z45="Casi Seguro",AB45="Moderado"),AND(Z45="Casi Seguro",AB45="Mayor")),"Alto",IF(OR(AND(Z45="Rara vez",AB45="Catastrófico"),AND(Z45="Improbable",AB45="Catastrófico"),AND(Z45="Posible",AB45="Catastrófico"),AND(Z45="Probable",AB45="Catastrófico"),AND(Z45="Casi Seguro",AB45="Catastrófico")),"Extremo","")))),"")</f>
        <v>Alto</v>
      </c>
      <c r="AE45" s="126"/>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row>
    <row r="46" spans="2:63" ht="123.75" customHeight="1" x14ac:dyDescent="0.2">
      <c r="B46" s="180"/>
      <c r="C46" s="183"/>
      <c r="D46" s="185"/>
      <c r="E46" s="183"/>
      <c r="F46" s="183"/>
      <c r="G46" s="185"/>
      <c r="H46" s="183"/>
      <c r="I46" s="174"/>
      <c r="J46" s="171"/>
      <c r="K46" s="189"/>
      <c r="L46" s="171">
        <f>IF(NOT(ISERROR(MATCH(K46,_xlfn.ANCHORARRAY(G57),0))),J59&amp;"Por favor no seleccionar los criterios de impacto",K46)</f>
        <v>0</v>
      </c>
      <c r="M46" s="174"/>
      <c r="N46" s="171"/>
      <c r="O46" s="177"/>
      <c r="P46" s="106">
        <v>3</v>
      </c>
      <c r="Q46" s="115" t="s">
        <v>228</v>
      </c>
      <c r="R46" s="108" t="str">
        <f>IF(OR(S46="Preventivo",S46="Detectivo"),"Probabilidad",IF(S46="Correctivo","Impacto",""))</f>
        <v>Impacto</v>
      </c>
      <c r="S46" s="109" t="s">
        <v>92</v>
      </c>
      <c r="T46" s="109" t="s">
        <v>96</v>
      </c>
      <c r="U46" s="110" t="str">
        <f t="shared" si="72"/>
        <v>25%</v>
      </c>
      <c r="V46" s="109" t="s">
        <v>102</v>
      </c>
      <c r="W46" s="109" t="s">
        <v>104</v>
      </c>
      <c r="X46" s="109" t="s">
        <v>110</v>
      </c>
      <c r="Y46" s="111">
        <f>IFERROR(IF(AND(R45="Probabilidad",R46="Probabilidad"),(AA45-(+AA45*U46)),IF(AND(R45="Impacto",R46="Probabilidad"),(AA44-(+AA44*U46)),IF(R46="Impacto",AA45,""))),"")</f>
        <v>0.252</v>
      </c>
      <c r="Z46" s="100" t="str">
        <f t="shared" si="73"/>
        <v>Improbable</v>
      </c>
      <c r="AA46" s="110">
        <f t="shared" si="74"/>
        <v>0.252</v>
      </c>
      <c r="AB46" s="100" t="str">
        <f t="shared" si="75"/>
        <v>Moderado</v>
      </c>
      <c r="AC46" s="110">
        <f>IFERROR(IF(AND(R45="Impacto",R46="Impacto"),(AC45-(+AC45*U46)),IF(AND(R45="Probabilidad",R46="Impacto"),(AC44-(+AC44*U46)),IF(R46="Probabilidad",AC45,""))),"")</f>
        <v>0.60000000000000009</v>
      </c>
      <c r="AD46" s="90" t="str">
        <f>IFERROR(IF(OR(AND(Z46="Rara vez",AB46="Leve"),AND(Z46="Rara vez",AB46="Menor"),AND(Z46="Improbable",AB46="Leve")),"Bajo",IF(OR(AND(Z46="Rara vez",AB46="Moderado"),AND(Z46="Improbable",AB46="Menor"),AND(Z46="Improbable",AB46="Moderado"),AND(Z46="Posible",AB46="Leve"),AND(Z46="Posible",AB46="Menor"),AND(Z46="Posible",AB46="Moderado"),AND(Z46="Probable",AB46="Leve"),AND(Z46="Probable",AB46="Menor")),"Moderado",IF(OR(AND(Z46="Rara vez",AB46="Mayor"),AND(Z46="Improbable",AB46="Mayor"),AND(Z46="Posible",AB46="Mayor"),AND(Z46="Probable",AB46="Moderado"),AND(Z46="Probable",AB46="Mayor"),AND(Z46="Casi Seguro",AB46="Leve"),AND(Z46="Casi Seguro",AB46="Menor"),AND(Z46="Casi Seguro",AB46="Moderado"),AND(Z46="Casi Seguro",AB46="Mayor")),"Alto",IF(OR(AND(Z46="Rara vez",AB46="Catastrófico"),AND(Z46="Improbable",AB46="Catastrófico"),AND(Z46="Posible",AB46="Catastrófico"),AND(Z46="Probable",AB46="Catastrófico"),AND(Z46="Casi Seguro",AB46="Catastrófico")),"Extremo","")))),"")</f>
        <v>Moderado</v>
      </c>
      <c r="AE46" s="126" t="s">
        <v>119</v>
      </c>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row>
    <row r="47" spans="2:63" ht="53.25" customHeight="1" x14ac:dyDescent="0.2">
      <c r="B47" s="180"/>
      <c r="C47" s="183"/>
      <c r="D47" s="185"/>
      <c r="E47" s="183"/>
      <c r="F47" s="183"/>
      <c r="G47" s="185"/>
      <c r="H47" s="183"/>
      <c r="I47" s="174"/>
      <c r="J47" s="171"/>
      <c r="K47" s="189"/>
      <c r="L47" s="171">
        <f>IF(NOT(ISERROR(MATCH(K47,_xlfn.ANCHORARRAY(G58),0))),J60&amp;"Por favor no seleccionar los criterios de impacto",K47)</f>
        <v>0</v>
      </c>
      <c r="M47" s="174"/>
      <c r="N47" s="171"/>
      <c r="O47" s="177"/>
      <c r="P47" s="106">
        <v>4</v>
      </c>
      <c r="Q47" s="107"/>
      <c r="R47" s="108" t="str">
        <f t="shared" ref="R47:R49" si="76">IF(OR(S47="Preventivo",S47="Detectivo"),"Probabilidad",IF(S47="Correctivo","Impacto",""))</f>
        <v/>
      </c>
      <c r="S47" s="109"/>
      <c r="T47" s="109"/>
      <c r="U47" s="110" t="str">
        <f t="shared" si="72"/>
        <v/>
      </c>
      <c r="V47" s="109"/>
      <c r="W47" s="109"/>
      <c r="X47" s="109"/>
      <c r="Y47" s="111" t="str">
        <f t="shared" ref="Y47:Y49" si="77">IFERROR(IF(AND(R46="Probabilidad",R47="Probabilidad"),(AA46-(+AA46*U47)),IF(AND(R46="Impacto",R47="Probabilidad"),(AA45-(+AA45*U47)),IF(R47="Impacto",AA46,""))),"")</f>
        <v/>
      </c>
      <c r="Z47" s="100" t="str">
        <f t="shared" si="73"/>
        <v/>
      </c>
      <c r="AA47" s="110" t="str">
        <f t="shared" si="74"/>
        <v/>
      </c>
      <c r="AB47" s="100" t="str">
        <f t="shared" si="75"/>
        <v/>
      </c>
      <c r="AC47" s="110" t="str">
        <f t="shared" ref="AC47:AC49" si="78">IFERROR(IF(AND(R46="Impacto",R47="Impacto"),(AC46-(+AC46*U47)),IF(AND(R46="Probabilidad",R47="Impacto"),(AC45-(+AC45*U47)),IF(R47="Probabilidad",AC46,""))),"")</f>
        <v/>
      </c>
      <c r="AD47" s="112" t="str">
        <f>IFERROR(IF(OR(AND(Z47="Muy Baja",AB47="Leve"),AND(Z47="Muy Baja",AB47="Menor"),AND(Z47="Baja",AB47="Leve")),"Bajo",IF(OR(AND(Z47="Muy baja",AB47="Moderado"),AND(Z47="Baja",AB47="Menor"),AND(Z47="Baja",AB47="Moderado"),AND(Z47="Media",AB47="Leve"),AND(Z47="Media",AB47="Menor"),AND(Z47="Media",AB47="Moderado"),AND(Z47="Alta",AB47="Leve"),AND(Z47="Alta",AB47="Menor")),"Moderado",IF(OR(AND(Z47="Muy Baja",AB47="Mayor"),AND(Z47="Baja",AB47="Mayor"),AND(Z47="Media",AB47="Mayor"),AND(Z47="Alta",AB47="Moderado"),AND(Z47="Alta",AB47="Mayor"),AND(Z47="Muy Alta",AB47="Leve"),AND(Z47="Muy Alta",AB47="Menor"),AND(Z47="Muy Alta",AB47="Moderado"),AND(Z47="Muy Alta",AB47="Mayor")),"Alto",IF(OR(AND(Z47="Muy Baja",AB47="Catastrófico"),AND(Z47="Baja",AB47="Catastrófico"),AND(Z47="Media",AB47="Catastrófico"),AND(Z47="Alta",AB47="Catastrófico"),AND(Z47="Muy Alta",AB47="Catastrófico")),"Extremo","")))),"")</f>
        <v/>
      </c>
      <c r="AE47" s="126"/>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row>
    <row r="48" spans="2:63" ht="53.25" customHeight="1" x14ac:dyDescent="0.2">
      <c r="B48" s="180"/>
      <c r="C48" s="183"/>
      <c r="D48" s="185"/>
      <c r="E48" s="183"/>
      <c r="F48" s="183"/>
      <c r="G48" s="185"/>
      <c r="H48" s="183"/>
      <c r="I48" s="174"/>
      <c r="J48" s="171"/>
      <c r="K48" s="189"/>
      <c r="L48" s="171">
        <f>IF(NOT(ISERROR(MATCH(K48,_xlfn.ANCHORARRAY(G59),0))),J61&amp;"Por favor no seleccionar los criterios de impacto",K48)</f>
        <v>0</v>
      </c>
      <c r="M48" s="174"/>
      <c r="N48" s="171"/>
      <c r="O48" s="177"/>
      <c r="P48" s="106">
        <v>5</v>
      </c>
      <c r="Q48" s="107"/>
      <c r="R48" s="108" t="str">
        <f t="shared" si="76"/>
        <v/>
      </c>
      <c r="S48" s="109"/>
      <c r="T48" s="109"/>
      <c r="U48" s="110" t="str">
        <f t="shared" si="72"/>
        <v/>
      </c>
      <c r="V48" s="109"/>
      <c r="W48" s="109"/>
      <c r="X48" s="109"/>
      <c r="Y48" s="111" t="str">
        <f t="shared" si="77"/>
        <v/>
      </c>
      <c r="Z48" s="100" t="str">
        <f t="shared" si="73"/>
        <v/>
      </c>
      <c r="AA48" s="110" t="str">
        <f t="shared" si="74"/>
        <v/>
      </c>
      <c r="AB48" s="100" t="str">
        <f t="shared" si="75"/>
        <v/>
      </c>
      <c r="AC48" s="110" t="str">
        <f t="shared" si="78"/>
        <v/>
      </c>
      <c r="AD48" s="112" t="str">
        <f t="shared" ref="AD48:AD49" si="79">IFERROR(IF(OR(AND(Z48="Muy Baja",AB48="Leve"),AND(Z48="Muy Baja",AB48="Menor"),AND(Z48="Baja",AB48="Leve")),"Bajo",IF(OR(AND(Z48="Muy baja",AB48="Moderado"),AND(Z48="Baja",AB48="Menor"),AND(Z48="Baja",AB48="Moderado"),AND(Z48="Media",AB48="Leve"),AND(Z48="Media",AB48="Menor"),AND(Z48="Media",AB48="Moderado"),AND(Z48="Alta",AB48="Leve"),AND(Z48="Alta",AB48="Menor")),"Moderado",IF(OR(AND(Z48="Muy Baja",AB48="Mayor"),AND(Z48="Baja",AB48="Mayor"),AND(Z48="Media",AB48="Mayor"),AND(Z48="Alta",AB48="Moderado"),AND(Z48="Alta",AB48="Mayor"),AND(Z48="Muy Alta",AB48="Leve"),AND(Z48="Muy Alta",AB48="Menor"),AND(Z48="Muy Alta",AB48="Moderado"),AND(Z48="Muy Alta",AB48="Mayor")),"Alto",IF(OR(AND(Z48="Muy Baja",AB48="Catastrófico"),AND(Z48="Baja",AB48="Catastrófico"),AND(Z48="Media",AB48="Catastrófico"),AND(Z48="Alta",AB48="Catastrófico"),AND(Z48="Muy Alta",AB48="Catastrófico")),"Extremo","")))),"")</f>
        <v/>
      </c>
      <c r="AE48" s="126"/>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row>
    <row r="49" spans="2:63" ht="53.25" customHeight="1" x14ac:dyDescent="0.2">
      <c r="B49" s="180"/>
      <c r="C49" s="183"/>
      <c r="D49" s="185"/>
      <c r="E49" s="183"/>
      <c r="F49" s="183"/>
      <c r="G49" s="185"/>
      <c r="H49" s="183"/>
      <c r="I49" s="174"/>
      <c r="J49" s="171"/>
      <c r="K49" s="189"/>
      <c r="L49" s="171">
        <f>IF(NOT(ISERROR(MATCH(K49,_xlfn.ANCHORARRAY(G60),0))),J62&amp;"Por favor no seleccionar los criterios de impacto",K49)</f>
        <v>0</v>
      </c>
      <c r="M49" s="174"/>
      <c r="N49" s="171"/>
      <c r="O49" s="177"/>
      <c r="P49" s="106">
        <v>6</v>
      </c>
      <c r="Q49" s="107"/>
      <c r="R49" s="108" t="str">
        <f t="shared" si="76"/>
        <v/>
      </c>
      <c r="S49" s="109"/>
      <c r="T49" s="109"/>
      <c r="U49" s="110" t="str">
        <f t="shared" si="72"/>
        <v/>
      </c>
      <c r="V49" s="109"/>
      <c r="W49" s="109"/>
      <c r="X49" s="109"/>
      <c r="Y49" s="111" t="str">
        <f t="shared" si="77"/>
        <v/>
      </c>
      <c r="Z49" s="100" t="str">
        <f t="shared" si="73"/>
        <v/>
      </c>
      <c r="AA49" s="110" t="str">
        <f t="shared" si="74"/>
        <v/>
      </c>
      <c r="AB49" s="100" t="str">
        <f t="shared" si="75"/>
        <v/>
      </c>
      <c r="AC49" s="110" t="str">
        <f t="shared" si="78"/>
        <v/>
      </c>
      <c r="AD49" s="112" t="str">
        <f t="shared" si="79"/>
        <v/>
      </c>
      <c r="AE49" s="126"/>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row>
    <row r="50" spans="2:63" ht="211.5" customHeight="1" x14ac:dyDescent="0.2">
      <c r="B50" s="180" t="s">
        <v>291</v>
      </c>
      <c r="C50" s="182" t="s">
        <v>224</v>
      </c>
      <c r="D50" s="208" t="s">
        <v>229</v>
      </c>
      <c r="E50" s="182" t="s">
        <v>211</v>
      </c>
      <c r="F50" s="183" t="s">
        <v>230</v>
      </c>
      <c r="G50" s="185" t="s">
        <v>231</v>
      </c>
      <c r="H50" s="182" t="s">
        <v>155</v>
      </c>
      <c r="I50" s="173" t="str">
        <f t="shared" ref="I50" si="80">IF(H50&lt;=0,"",IF(H50="No se ha presentado en los últimos 5 años","Rara vez",IF(H50="Al menos 1 vez en los últimos 5 años","Improbable",IF(H50="Al menos 1 vez en los últimos 2 años","Posible",IF(H50="Al menos 1 vez en el último año","Probable",IF(H50="Más de 1 vez al año","Casi Seguro"))))))</f>
        <v>Posible</v>
      </c>
      <c r="J50" s="170">
        <f t="shared" ref="J50" si="81">IF(I50="","",IF(I50="Rara vez",0.2,IF(I50="Improbable",0.4,IF(I50="Posible",0.6,IF(I50="Probable",0.8,IF(I50="Casi Seguro",1,))))))</f>
        <v>0.6</v>
      </c>
      <c r="K50" s="188" t="s">
        <v>164</v>
      </c>
      <c r="L50" s="170" t="str">
        <f>IF(NOT(ISERROR(MATCH(K50,'[3]Tabla Impacto'!$B$220:$B$222,0))),'[3]Tabla Impacto'!$F$222&amp;"Por favor no seleccionar los criterios de impacto(Criterios para calificar el impacto)",K50)</f>
        <v>Responder afirmativamente de SEIS a ONCE</v>
      </c>
      <c r="M50" s="173" t="str">
        <f>IF(OR(L50='[3]Tabla Impacto'!$C$5),"Moderado",IF(OR(L50='[3]Tabla Impacto'!$C$6),"Mayor",IF(OR(L50='[3]Tabla Impacto'!$C$7),"Catastrófico","")))</f>
        <v>Mayor</v>
      </c>
      <c r="N50" s="170">
        <f>IF(M50="","",IF(M50="Leve",0.2,IF(M50="Menor",0.4,IF(M50="Moderado",0.6,IF(M50="Mayor",0.8,IF(M50="Catastrófico",1,))))))</f>
        <v>0.8</v>
      </c>
      <c r="O50" s="176" t="str">
        <f t="shared" ref="O50" si="82">IF(OR(AND(I50="Rara vez",M50="Leve"),AND(I50="Rara vez",M50="Menor"),AND(I50="Improbable",M50="Leve")),"Bajo",IF(OR(AND(I50="Rara vez",M50="Moderado"),AND(I50="Improbable",M50="Menor"),AND(I50="Improbable",M50="Moderado"),AND(I50="Posible",M50="Leve"),AND(I50="Posible",M50="Menor"),AND(I50="Posible",M50="Moderado"),AND(I50="Probable",M50="Leve"),AND(I50="Probable",M50="Menor")),"Moderado",IF(OR(AND(I50="Rara vez",M50="Mayor"),AND(I50="Improbable",M50="Mayor"),AND(I50="Posible",M50="Mayor"),AND(I50="Probable",M50="Moderado"),AND(I50="Probable",M50="Mayor"),AND(I50="Casi Seguro",M50="Leve"),AND(I50="Casi Seguro",M50="Menor"),AND(I50="Casi Seguro",M50="Moderado"),AND(I50="Casi Seguro",M50="Mayor")),"Alto",IF(OR(AND(I50="Rara vez",M50="Catastrófico"),AND(I50="Improbable",M50="Catastrófico"),AND(I50="Posible",M50="Catastrófico"),AND(I50="Probable",M50="Catastrófico"),AND(I50="Casi Seguro",M50="Catastrófico")),"Extremo",""))))</f>
        <v>Alto</v>
      </c>
      <c r="P50" s="106">
        <v>1</v>
      </c>
      <c r="Q50" s="107" t="s">
        <v>232</v>
      </c>
      <c r="R50" s="108" t="str">
        <f>IF(OR(S50="Preventivo",S50="Detectivo"),"Probabilidad",IF(S50="Correctivo","Impacto",""))</f>
        <v>Probabilidad</v>
      </c>
      <c r="S50" s="109" t="s">
        <v>90</v>
      </c>
      <c r="T50" s="109" t="s">
        <v>96</v>
      </c>
      <c r="U50" s="110" t="str">
        <f>IF(AND(S50="Preventivo",T50="Automático"),"50%",IF(AND(S50="Preventivo",T50="Manual"),"40%",IF(AND(S50="Detectivo",T50="Automático"),"40%",IF(AND(S50="Detectivo",T50="Manual"),"30%",IF(AND(S50="Correctivo",T50="Automático"),"35%",IF(AND(S50="Correctivo",T50="Manual"),"25%",""))))))</f>
        <v>30%</v>
      </c>
      <c r="V50" s="109" t="s">
        <v>99</v>
      </c>
      <c r="W50" s="109" t="s">
        <v>104</v>
      </c>
      <c r="X50" s="109" t="s">
        <v>108</v>
      </c>
      <c r="Y50" s="111">
        <f>IFERROR(IF(R50="Probabilidad",(J50-(+J50*U50)),IF(R50="Impacto",J50,"")),"")</f>
        <v>0.42</v>
      </c>
      <c r="Z50" s="100" t="str">
        <f t="shared" si="73"/>
        <v>Posible</v>
      </c>
      <c r="AA50" s="110">
        <f>+Y50</f>
        <v>0.42</v>
      </c>
      <c r="AB50" s="100" t="str">
        <f t="shared" si="75"/>
        <v>Mayor</v>
      </c>
      <c r="AC50" s="110">
        <f>IFERROR(IF(R50="Impacto",(N50-(+N50*U50)),IF(R50="Probabilidad",N50,"")),"")</f>
        <v>0.8</v>
      </c>
      <c r="AD50" s="90" t="str">
        <f>IFERROR(IF(OR(AND(Z50="Rara vez",AB50="Leve"),AND(Z50="Rara vez",AB50="Menor"),AND(Z50="Improbable",AB50="Leve")),"Bajo",IF(OR(AND(Z50="Rara vez",AB50="Moderado"),AND(Z50="Improbable",AB50="Menor"),AND(Z50="Improbable",AB50="Moderado"),AND(Z50="Posible",AB50="Leve"),AND(Z50="Posible",AB50="Menor"),AND(Z50="Posible",AB50="Moderado"),AND(Z50="Probable",AB50="Leve"),AND(Z50="Probable",AB50="Menor")),"Moderado",IF(OR(AND(Z50="Rara vez",AB50="Mayor"),AND(Z50="Improbable",AB50="Mayor"),AND(Z50="Posible",AB50="Mayor"),AND(Z50="Probable",AB50="Moderado"),AND(Z50="Probable",AB50="Mayor"),AND(Z50="Casi Seguro",AB50="Leve"),AND(Z50="Casi Seguro",AB50="Menor"),AND(Z50="Casi Seguro",AB50="Moderado"),AND(Z50="Casi Seguro",AB50="Mayor")),"Alto",IF(OR(AND(Z50="Rara vez",AB50="Catastrófico"),AND(Z50="Improbable",AB50="Catastrófico"),AND(Z50="Posible",AB50="Catastrófico"),AND(Z50="Probable",AB50="Catastrófico"),AND(Z50="Casi Seguro",AB50="Catastrófico")),"Extremo","")))),"")</f>
        <v>Alto</v>
      </c>
      <c r="AE50" s="126" t="s">
        <v>119</v>
      </c>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row>
    <row r="51" spans="2:63" ht="135.75" customHeight="1" x14ac:dyDescent="0.2">
      <c r="B51" s="180"/>
      <c r="C51" s="183"/>
      <c r="D51" s="208"/>
      <c r="E51" s="183"/>
      <c r="F51" s="183"/>
      <c r="G51" s="185"/>
      <c r="H51" s="183"/>
      <c r="I51" s="174"/>
      <c r="J51" s="171"/>
      <c r="K51" s="189"/>
      <c r="L51" s="171">
        <f>IF(NOT(ISERROR(MATCH(K51,_xlfn.ANCHORARRAY(G62),0))),J64&amp;"Por favor no seleccionar los criterios de impacto",K51)</f>
        <v>0</v>
      </c>
      <c r="M51" s="174"/>
      <c r="N51" s="171"/>
      <c r="O51" s="177"/>
      <c r="P51" s="106">
        <v>2</v>
      </c>
      <c r="Q51" s="107" t="s">
        <v>233</v>
      </c>
      <c r="R51" s="108" t="str">
        <f>IF(OR(S51="Preventivo",S51="Detectivo"),"Probabilidad",IF(S51="Correctivo","Impacto",""))</f>
        <v>Probabilidad</v>
      </c>
      <c r="S51" s="109" t="s">
        <v>88</v>
      </c>
      <c r="T51" s="109" t="s">
        <v>96</v>
      </c>
      <c r="U51" s="110" t="str">
        <f t="shared" ref="U51:U55" si="83">IF(AND(S51="Preventivo",T51="Automático"),"50%",IF(AND(S51="Preventivo",T51="Manual"),"40%",IF(AND(S51="Detectivo",T51="Automático"),"40%",IF(AND(S51="Detectivo",T51="Manual"),"30%",IF(AND(S51="Correctivo",T51="Automático"),"35%",IF(AND(S51="Correctivo",T51="Manual"),"25%",""))))))</f>
        <v>40%</v>
      </c>
      <c r="V51" s="109" t="s">
        <v>102</v>
      </c>
      <c r="W51" s="109" t="s">
        <v>104</v>
      </c>
      <c r="X51" s="109" t="s">
        <v>108</v>
      </c>
      <c r="Y51" s="111">
        <f>IFERROR(IF(AND(R50="Probabilidad",R51="Probabilidad"),(AA50-(+AA50*U51)),IF(R51="Probabilidad",(J50-(+J50*U51)),IF(R51="Impacto",AA50,""))),"")</f>
        <v>0.252</v>
      </c>
      <c r="Z51" s="100" t="str">
        <f t="shared" si="73"/>
        <v>Improbable</v>
      </c>
      <c r="AA51" s="110">
        <f t="shared" ref="AA51:AA55" si="84">+Y51</f>
        <v>0.252</v>
      </c>
      <c r="AB51" s="100" t="str">
        <f t="shared" si="75"/>
        <v>Mayor</v>
      </c>
      <c r="AC51" s="110">
        <f>IFERROR(IF(AND(R50="Impacto",R51="Impacto"),(AC50-(+AC50*U51)),IF(R51="Impacto",(N50-(+N50*U51)),IF(R51="Probabilidad",AC50,""))),"")</f>
        <v>0.8</v>
      </c>
      <c r="AD51" s="90" t="str">
        <f t="shared" ref="AD51:AD52" si="85">IFERROR(IF(OR(AND(Z51="Rara vez",AB51="Leve"),AND(Z51="Rara vez",AB51="Menor"),AND(Z51="Improbable",AB51="Leve")),"Bajo",IF(OR(AND(Z51="Rara vez",AB51="Moderado"),AND(Z51="Improbable",AB51="Menor"),AND(Z51="Improbable",AB51="Moderado"),AND(Z51="Posible",AB51="Leve"),AND(Z51="Posible",AB51="Menor"),AND(Z51="Posible",AB51="Moderado"),AND(Z51="Probable",AB51="Leve"),AND(Z51="Probable",AB51="Menor")),"Moderado",IF(OR(AND(Z51="Rara vez",AB51="Mayor"),AND(Z51="Improbable",AB51="Mayor"),AND(Z51="Posible",AB51="Mayor"),AND(Z51="Probable",AB51="Moderado"),AND(Z51="Probable",AB51="Mayor"),AND(Z51="Casi Seguro",AB51="Leve"),AND(Z51="Casi Seguro",AB51="Menor"),AND(Z51="Casi Seguro",AB51="Moderado"),AND(Z51="Casi Seguro",AB51="Mayor")),"Alto",IF(OR(AND(Z51="Rara vez",AB51="Catastrófico"),AND(Z51="Improbable",AB51="Catastrófico"),AND(Z51="Posible",AB51="Catastrófico"),AND(Z51="Probable",AB51="Catastrófico"),AND(Z51="Casi Seguro",AB51="Catastrófico")),"Extremo","")))),"")</f>
        <v>Alto</v>
      </c>
      <c r="AE51" s="126"/>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row>
    <row r="52" spans="2:63" ht="114" customHeight="1" x14ac:dyDescent="0.2">
      <c r="B52" s="180"/>
      <c r="C52" s="183"/>
      <c r="D52" s="208"/>
      <c r="E52" s="183"/>
      <c r="F52" s="183"/>
      <c r="G52" s="185"/>
      <c r="H52" s="183"/>
      <c r="I52" s="174"/>
      <c r="J52" s="171"/>
      <c r="K52" s="189"/>
      <c r="L52" s="171">
        <f>IF(NOT(ISERROR(MATCH(K52,_xlfn.ANCHORARRAY(G63),0))),J65&amp;"Por favor no seleccionar los criterios de impacto",K52)</f>
        <v>0</v>
      </c>
      <c r="M52" s="174"/>
      <c r="N52" s="171"/>
      <c r="O52" s="177"/>
      <c r="P52" s="106">
        <v>3</v>
      </c>
      <c r="Q52" s="115" t="s">
        <v>234</v>
      </c>
      <c r="R52" s="108" t="str">
        <f>IF(OR(S52="Preventivo",S52="Detectivo"),"Probabilidad",IF(S52="Correctivo","Impacto",""))</f>
        <v>Impacto</v>
      </c>
      <c r="S52" s="109" t="s">
        <v>92</v>
      </c>
      <c r="T52" s="109" t="s">
        <v>96</v>
      </c>
      <c r="U52" s="110" t="str">
        <f t="shared" si="83"/>
        <v>25%</v>
      </c>
      <c r="V52" s="109" t="s">
        <v>99</v>
      </c>
      <c r="W52" s="109" t="s">
        <v>104</v>
      </c>
      <c r="X52" s="109" t="s">
        <v>108</v>
      </c>
      <c r="Y52" s="111">
        <f>IFERROR(IF(AND(R51="Probabilidad",R52="Probabilidad"),(AA51-(+AA51*U52)),IF(AND(R51="Impacto",R52="Probabilidad"),(AA50-(+AA50*U52)),IF(R52="Impacto",AA51,""))),"")</f>
        <v>0.252</v>
      </c>
      <c r="Z52" s="100" t="str">
        <f t="shared" si="73"/>
        <v>Improbable</v>
      </c>
      <c r="AA52" s="110">
        <f t="shared" si="84"/>
        <v>0.252</v>
      </c>
      <c r="AB52" s="100" t="str">
        <f t="shared" si="75"/>
        <v>Moderado</v>
      </c>
      <c r="AC52" s="110">
        <f>IFERROR(IF(AND(R51="Impacto",R52="Impacto"),(AC51-(+AC51*U52)),IF(AND(R51="Probabilidad",R52="Impacto"),(AC50-(+AC50*U52)),IF(R52="Probabilidad",AC51,""))),"")</f>
        <v>0.60000000000000009</v>
      </c>
      <c r="AD52" s="90" t="str">
        <f t="shared" si="85"/>
        <v>Moderado</v>
      </c>
      <c r="AE52" s="126" t="s">
        <v>119</v>
      </c>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row>
    <row r="53" spans="2:63" ht="53.25" customHeight="1" x14ac:dyDescent="0.2">
      <c r="B53" s="180"/>
      <c r="C53" s="183"/>
      <c r="D53" s="208"/>
      <c r="E53" s="183"/>
      <c r="F53" s="183"/>
      <c r="G53" s="185"/>
      <c r="H53" s="183"/>
      <c r="I53" s="174"/>
      <c r="J53" s="171"/>
      <c r="K53" s="189"/>
      <c r="L53" s="171">
        <f>IF(NOT(ISERROR(MATCH(K53,_xlfn.ANCHORARRAY(G64),0))),J66&amp;"Por favor no seleccionar los criterios de impacto",K53)</f>
        <v>0</v>
      </c>
      <c r="M53" s="174"/>
      <c r="N53" s="171"/>
      <c r="O53" s="177"/>
      <c r="P53" s="106">
        <v>4</v>
      </c>
      <c r="Q53" s="107"/>
      <c r="R53" s="108" t="str">
        <f t="shared" ref="R53:R55" si="86">IF(OR(S53="Preventivo",S53="Detectivo"),"Probabilidad",IF(S53="Correctivo","Impacto",""))</f>
        <v/>
      </c>
      <c r="S53" s="109"/>
      <c r="T53" s="109"/>
      <c r="U53" s="110" t="str">
        <f t="shared" si="83"/>
        <v/>
      </c>
      <c r="V53" s="109"/>
      <c r="W53" s="109"/>
      <c r="X53" s="109"/>
      <c r="Y53" s="111" t="str">
        <f t="shared" ref="Y53:Y55" si="87">IFERROR(IF(AND(R52="Probabilidad",R53="Probabilidad"),(AA52-(+AA52*U53)),IF(AND(R52="Impacto",R53="Probabilidad"),(AA51-(+AA51*U53)),IF(R53="Impacto",AA52,""))),"")</f>
        <v/>
      </c>
      <c r="Z53" s="100" t="str">
        <f t="shared" si="73"/>
        <v/>
      </c>
      <c r="AA53" s="110" t="str">
        <f t="shared" si="84"/>
        <v/>
      </c>
      <c r="AB53" s="100" t="str">
        <f t="shared" si="75"/>
        <v/>
      </c>
      <c r="AC53" s="110" t="str">
        <f t="shared" ref="AC53:AC55" si="88">IFERROR(IF(AND(R52="Impacto",R53="Impacto"),(AC52-(+AC52*U53)),IF(AND(R52="Probabilidad",R53="Impacto"),(AC51-(+AC51*U53)),IF(R53="Probabilidad",AC52,""))),"")</f>
        <v/>
      </c>
      <c r="AD53" s="112" t="str">
        <f>IFERROR(IF(OR(AND(Z53="Muy Baja",AB53="Leve"),AND(Z53="Muy Baja",AB53="Menor"),AND(Z53="Baja",AB53="Leve")),"Bajo",IF(OR(AND(Z53="Muy baja",AB53="Moderado"),AND(Z53="Baja",AB53="Menor"),AND(Z53="Baja",AB53="Moderado"),AND(Z53="Media",AB53="Leve"),AND(Z53="Media",AB53="Menor"),AND(Z53="Media",AB53="Moderado"),AND(Z53="Alta",AB53="Leve"),AND(Z53="Alta",AB53="Menor")),"Moderado",IF(OR(AND(Z53="Muy Baja",AB53="Mayor"),AND(Z53="Baja",AB53="Mayor"),AND(Z53="Media",AB53="Mayor"),AND(Z53="Alta",AB53="Moderado"),AND(Z53="Alta",AB53="Mayor"),AND(Z53="Muy Alta",AB53="Leve"),AND(Z53="Muy Alta",AB53="Menor"),AND(Z53="Muy Alta",AB53="Moderado"),AND(Z53="Muy Alta",AB53="Mayor")),"Alto",IF(OR(AND(Z53="Muy Baja",AB53="Catastrófico"),AND(Z53="Baja",AB53="Catastrófico"),AND(Z53="Media",AB53="Catastrófico"),AND(Z53="Alta",AB53="Catastrófico"),AND(Z53="Muy Alta",AB53="Catastrófico")),"Extremo","")))),"")</f>
        <v/>
      </c>
      <c r="AE53" s="126"/>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row>
    <row r="54" spans="2:63" ht="53.25" customHeight="1" x14ac:dyDescent="0.2">
      <c r="B54" s="180"/>
      <c r="C54" s="183"/>
      <c r="D54" s="208"/>
      <c r="E54" s="183"/>
      <c r="F54" s="183"/>
      <c r="G54" s="185"/>
      <c r="H54" s="183"/>
      <c r="I54" s="174"/>
      <c r="J54" s="171"/>
      <c r="K54" s="189"/>
      <c r="L54" s="171">
        <f>IF(NOT(ISERROR(MATCH(K54,_xlfn.ANCHORARRAY(G65),0))),J67&amp;"Por favor no seleccionar los criterios de impacto",K54)</f>
        <v>0</v>
      </c>
      <c r="M54" s="174"/>
      <c r="N54" s="171"/>
      <c r="O54" s="177"/>
      <c r="P54" s="106">
        <v>5</v>
      </c>
      <c r="Q54" s="107"/>
      <c r="R54" s="108" t="str">
        <f t="shared" si="86"/>
        <v/>
      </c>
      <c r="S54" s="109"/>
      <c r="T54" s="109"/>
      <c r="U54" s="110" t="str">
        <f t="shared" si="83"/>
        <v/>
      </c>
      <c r="V54" s="109"/>
      <c r="W54" s="109"/>
      <c r="X54" s="109"/>
      <c r="Y54" s="111" t="str">
        <f t="shared" si="87"/>
        <v/>
      </c>
      <c r="Z54" s="100" t="str">
        <f t="shared" si="73"/>
        <v/>
      </c>
      <c r="AA54" s="110" t="str">
        <f t="shared" si="84"/>
        <v/>
      </c>
      <c r="AB54" s="100" t="str">
        <f t="shared" si="75"/>
        <v/>
      </c>
      <c r="AC54" s="110" t="str">
        <f t="shared" si="88"/>
        <v/>
      </c>
      <c r="AD54" s="112" t="str">
        <f t="shared" ref="AD54:AD55" si="89">IFERROR(IF(OR(AND(Z54="Muy Baja",AB54="Leve"),AND(Z54="Muy Baja",AB54="Menor"),AND(Z54="Baja",AB54="Leve")),"Bajo",IF(OR(AND(Z54="Muy baja",AB54="Moderado"),AND(Z54="Baja",AB54="Menor"),AND(Z54="Baja",AB54="Moderado"),AND(Z54="Media",AB54="Leve"),AND(Z54="Media",AB54="Menor"),AND(Z54="Media",AB54="Moderado"),AND(Z54="Alta",AB54="Leve"),AND(Z54="Alta",AB54="Menor")),"Moderado",IF(OR(AND(Z54="Muy Baja",AB54="Mayor"),AND(Z54="Baja",AB54="Mayor"),AND(Z54="Media",AB54="Mayor"),AND(Z54="Alta",AB54="Moderado"),AND(Z54="Alta",AB54="Mayor"),AND(Z54="Muy Alta",AB54="Leve"),AND(Z54="Muy Alta",AB54="Menor"),AND(Z54="Muy Alta",AB54="Moderado"),AND(Z54="Muy Alta",AB54="Mayor")),"Alto",IF(OR(AND(Z54="Muy Baja",AB54="Catastrófico"),AND(Z54="Baja",AB54="Catastrófico"),AND(Z54="Media",AB54="Catastrófico"),AND(Z54="Alta",AB54="Catastrófico"),AND(Z54="Muy Alta",AB54="Catastrófico")),"Extremo","")))),"")</f>
        <v/>
      </c>
      <c r="AE54" s="126"/>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row>
    <row r="55" spans="2:63" ht="53.25" customHeight="1" x14ac:dyDescent="0.2">
      <c r="B55" s="180"/>
      <c r="C55" s="183"/>
      <c r="D55" s="208"/>
      <c r="E55" s="183"/>
      <c r="F55" s="183"/>
      <c r="G55" s="185"/>
      <c r="H55" s="183"/>
      <c r="I55" s="174"/>
      <c r="J55" s="171"/>
      <c r="K55" s="189"/>
      <c r="L55" s="171">
        <f>IF(NOT(ISERROR(MATCH(K55,_xlfn.ANCHORARRAY(G66),0))),J80&amp;"Por favor no seleccionar los criterios de impacto",K55)</f>
        <v>0</v>
      </c>
      <c r="M55" s="174"/>
      <c r="N55" s="171"/>
      <c r="O55" s="177"/>
      <c r="P55" s="106">
        <v>6</v>
      </c>
      <c r="Q55" s="107"/>
      <c r="R55" s="108" t="str">
        <f t="shared" si="86"/>
        <v/>
      </c>
      <c r="S55" s="109"/>
      <c r="T55" s="109"/>
      <c r="U55" s="110" t="str">
        <f t="shared" si="83"/>
        <v/>
      </c>
      <c r="V55" s="109"/>
      <c r="W55" s="109"/>
      <c r="X55" s="109"/>
      <c r="Y55" s="111" t="str">
        <f t="shared" si="87"/>
        <v/>
      </c>
      <c r="Z55" s="100" t="str">
        <f t="shared" si="73"/>
        <v/>
      </c>
      <c r="AA55" s="110" t="str">
        <f t="shared" si="84"/>
        <v/>
      </c>
      <c r="AB55" s="100" t="str">
        <f t="shared" si="75"/>
        <v/>
      </c>
      <c r="AC55" s="110" t="str">
        <f t="shared" si="88"/>
        <v/>
      </c>
      <c r="AD55" s="112" t="str">
        <f t="shared" si="89"/>
        <v/>
      </c>
      <c r="AE55" s="126"/>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row>
    <row r="56" spans="2:63" ht="129" customHeight="1" x14ac:dyDescent="0.2">
      <c r="B56" s="161" t="s">
        <v>282</v>
      </c>
      <c r="C56" s="182" t="s">
        <v>134</v>
      </c>
      <c r="D56" s="185" t="s">
        <v>235</v>
      </c>
      <c r="E56" s="182" t="s">
        <v>201</v>
      </c>
      <c r="F56" s="183" t="s">
        <v>236</v>
      </c>
      <c r="G56" s="185" t="s">
        <v>237</v>
      </c>
      <c r="H56" s="182" t="s">
        <v>153</v>
      </c>
      <c r="I56" s="173" t="str">
        <f>IF(H56&lt;=0,"",IF(H56="No se ha presentado en los últimos 5 años","Rara vez",IF(H56="Al menos 1 vez en los últimos 5 años","Improbable",IF(H56="Al menos 1 vez en los últimos 2 años","Posible",IF(H56="Al menos 1 vez en el último año","Probable",IF(H56="Más de 1 vez al año","Casi Seguro"))))))</f>
        <v>Rara vez</v>
      </c>
      <c r="J56" s="170">
        <f>IF(I56="","",IF(I56="Rara vez",0.2,IF(I56="Improbable",0.4,IF(I56="Posible",0.6,IF(I56="Probable",0.8,IF(I56="Casi Seguro",1,))))))</f>
        <v>0.2</v>
      </c>
      <c r="K56" s="188" t="s">
        <v>163</v>
      </c>
      <c r="L56" s="170" t="str">
        <f>IF(NOT(ISERROR(MATCH(K56,'[4]Tabla Impacto'!$B$220:$B$222,0))),'[4]Tabla Impacto'!$F$222&amp;"Por favor no seleccionar los criterios de impacto(Criterios para calificar el impacto)",K56)</f>
        <v xml:space="preserve">Responder afirmativamente de UNA a CINCO preguntas </v>
      </c>
      <c r="M56" s="173" t="str">
        <f>IF(OR(L56='[4]Tabla Impacto'!$C$5),"Moderado",IF(OR(L56='[4]Tabla Impacto'!$C$6),"Mayor",IF(OR(L56='[4]Tabla Impacto'!$C$7),"Catastrófico","")))</f>
        <v>Moderado</v>
      </c>
      <c r="N56" s="170">
        <f>IF(M56="","",IF(M56="Leve",0.2,IF(M56="Menor",0.4,IF(M56="Moderado",0.6,IF(M56="Mayor",0.8,IF(M56="Catastrófico",1,))))))</f>
        <v>0.6</v>
      </c>
      <c r="O56" s="176" t="str">
        <f>IF(OR(AND(I56="Rara vez",M56="Leve"),AND(I56="Rara vez",M56="Menor"),AND(I56="Improbable",M56="Leve")),"Bajo",IF(OR(AND(I56="Rara vez",M56="Moderado"),AND(I56="Improbable",M56="Menor"),AND(I56="Improbable",M56="Moderado"),AND(I56="Posible",M56="Leve"),AND(I56="Posible",M56="Menor"),AND(I56="Posible",M56="Moderado"),AND(I56="Probable",M56="Leve"),AND(I56="Probable",M56="Menor")),"Moderado",IF(OR(AND(I56="Rara vez",M56="Mayor"),AND(I56="Improbable",M56="Mayor"),AND(I56="Posible",M56="Mayor"),AND(I56="Probable",M56="Moderado"),AND(I56="Probable",M56="Mayor"),AND(I56="Casi Seguro",M56="Leve"),AND(I56="Casi Seguro",M56="Menor"),AND(I56="Casi Seguro",M56="Moderado"),AND(I56="Casi Seguro",M56="Mayor")),"Alto",IF(OR(AND(I56="Rara vez",M56="Catastrófico"),AND(I56="Improbable",M56="Catastrófico"),AND(I56="Posible",M56="Catastrófico"),AND(I56="Probable",M56="Catastrófico"),AND(I56="Casi Seguro",M56="Catastrófico")),"Extremo",""))))</f>
        <v>Moderado</v>
      </c>
      <c r="P56" s="101">
        <v>1</v>
      </c>
      <c r="Q56" s="102" t="s">
        <v>238</v>
      </c>
      <c r="R56" s="103" t="str">
        <f>IF(OR(S56="Preventivo",S56="Detectivo"),"Probabilidad",IF(S56="Correctivo","Impacto",""))</f>
        <v>Probabilidad</v>
      </c>
      <c r="S56" s="91" t="s">
        <v>88</v>
      </c>
      <c r="T56" s="91" t="s">
        <v>96</v>
      </c>
      <c r="U56" s="104" t="str">
        <f>IF(AND(S56="Preventivo",T56="Automático"),"50%",IF(AND(S56="Preventivo",T56="Manual"),"40%",IF(AND(S56="Detectivo",T56="Automático"),"40%",IF(AND(S56="Detectivo",T56="Manual"),"30%",IF(AND(S56="Correctivo",T56="Automático"),"35%",IF(AND(S56="Correctivo",T56="Manual"),"25%",""))))))</f>
        <v>40%</v>
      </c>
      <c r="V56" s="91" t="s">
        <v>99</v>
      </c>
      <c r="W56" s="91" t="s">
        <v>104</v>
      </c>
      <c r="X56" s="91" t="s">
        <v>108</v>
      </c>
      <c r="Y56" s="105">
        <f>IFERROR(IF(R56="Probabilidad",(J56-(+J56*U56)),IF(R56="Impacto",J56,"")),"")</f>
        <v>0.12</v>
      </c>
      <c r="Z56" s="100" t="str">
        <f>IFERROR(IF(Y56="","",IF(Y56&lt;=0.2,"Rara vez",IF(Y56&lt;=0.4,"Improbable",IF(Y56&lt;=0.6,"Posible",IF(Y56&lt;=0.8,"Probable","Casi Seguro"))))),"")</f>
        <v>Rara vez</v>
      </c>
      <c r="AA56" s="104">
        <f>+Y56</f>
        <v>0.12</v>
      </c>
      <c r="AB56" s="100" t="str">
        <f>IFERROR(IF(AC56="","",IF(AC56&lt;=0.6,"Moderado",IF(AC56&lt;=0.8,"Mayor","Catastrófico"))),"")</f>
        <v>Moderado</v>
      </c>
      <c r="AC56" s="104">
        <f>IFERROR(IF(R56="Impacto",(N56-(+N56*U56)),IF(R56="Probabilidad",N56,"")),"")</f>
        <v>0.6</v>
      </c>
      <c r="AD56" s="90" t="str">
        <f>IFERROR(IF(OR(AND(Z56="Rara vez",AB56="Leve"),AND(Z56="Rara vez",AB56="Menor"),AND(Z56="Improbable",AB56="Leve")),"Bajo",IF(OR(AND(Z56="Rara vez",AB56="Moderado"),AND(Z56="Improbable",AB56="Menor"),AND(Z56="Improbable",AB56="Moderado"),AND(Z56="Posible",AB56="Leve"),AND(Z56="Posible",AB56="Menor"),AND(Z56="Posible",AB56="Moderado"),AND(Z56="Probable",AB56="Leve"),AND(Z56="Probable",AB56="Menor")),"Moderado",IF(OR(AND(Z56="Rara vez",AB56="Mayor"),AND(Z56="Improbable",AB56="Mayor"),AND(Z56="Posible",AB56="Mayor"),AND(Z56="Probable",AB56="Moderado"),AND(Z56="Probable",AB56="Mayor"),AND(Z56="Casi Seguro",AB56="Leve"),AND(Z56="Casi Seguro",AB56="Menor"),AND(Z56="Casi Seguro",AB56="Moderado"),AND(Z56="Casi Seguro",AB56="Mayor")),"Alto",IF(OR(AND(Z56="Rara vez",AB56="Catastrófico"),AND(Z56="Improbable",AB56="Catastrófico"),AND(Z56="Posible",AB56="Catastrófico"),AND(Z56="Probable",AB56="Catastrófico"),AND(Z56="Casi Seguro",AB56="Catastrófico")),"Extremo","")))),"")</f>
        <v>Moderado</v>
      </c>
      <c r="AE56" s="126" t="s">
        <v>119</v>
      </c>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row>
    <row r="57" spans="2:63" ht="53.25" customHeight="1" x14ac:dyDescent="0.2">
      <c r="B57" s="162"/>
      <c r="C57" s="183"/>
      <c r="D57" s="185"/>
      <c r="E57" s="183"/>
      <c r="F57" s="183"/>
      <c r="G57" s="185"/>
      <c r="H57" s="183"/>
      <c r="I57" s="174"/>
      <c r="J57" s="171"/>
      <c r="K57" s="189"/>
      <c r="L57" s="171">
        <f>IF(NOT(ISERROR(MATCH(K57,_xlfn.ANCHORARRAY(G80),0))),J82&amp;"Por favor no seleccionar los criterios de impacto",K57)</f>
        <v>0</v>
      </c>
      <c r="M57" s="174"/>
      <c r="N57" s="171"/>
      <c r="O57" s="177"/>
      <c r="P57" s="106">
        <v>2</v>
      </c>
      <c r="Q57" s="107"/>
      <c r="R57" s="108" t="str">
        <f>IF(OR(S57="Preventivo",S57="Detectivo"),"Probabilidad",IF(S57="Correctivo","Impacto",""))</f>
        <v/>
      </c>
      <c r="S57" s="109"/>
      <c r="T57" s="109"/>
      <c r="U57" s="110" t="str">
        <f t="shared" ref="U57:U61" si="90">IF(AND(S57="Preventivo",T57="Automático"),"50%",IF(AND(S57="Preventivo",T57="Manual"),"40%",IF(AND(S57="Detectivo",T57="Automático"),"40%",IF(AND(S57="Detectivo",T57="Manual"),"30%",IF(AND(S57="Correctivo",T57="Automático"),"35%",IF(AND(S57="Correctivo",T57="Manual"),"25%",""))))))</f>
        <v/>
      </c>
      <c r="V57" s="109"/>
      <c r="W57" s="109"/>
      <c r="X57" s="109"/>
      <c r="Y57" s="111" t="str">
        <f>IFERROR(IF(AND(R56="Probabilidad",R57="Probabilidad"),(AA56-(+AA56*U57)),IF(R57="Probabilidad",(J56-(+J56*U57)),IF(R57="Impacto",AA56,""))),"")</f>
        <v/>
      </c>
      <c r="Z57" s="100" t="str">
        <f t="shared" ref="Z57:Z79" si="91">IFERROR(IF(Y57="","",IF(Y57&lt;=0.2,"Rara vez",IF(Y57&lt;=0.4,"Improbable",IF(Y57&lt;=0.6,"Posible",IF(Y57&lt;=0.8,"Probable","Casi Seguro"))))),"")</f>
        <v/>
      </c>
      <c r="AA57" s="110" t="str">
        <f t="shared" ref="AA57:AA61" si="92">+Y57</f>
        <v/>
      </c>
      <c r="AB57" s="100" t="str">
        <f t="shared" ref="AB57:AB79" si="93">IFERROR(IF(AC57="","",IF(AC57&lt;=0.6,"Moderado",IF(AC57&lt;=0.8,"Mayor","Catastrófico"))),"")</f>
        <v/>
      </c>
      <c r="AC57" s="110" t="str">
        <f>IFERROR(IF(AND(R56="Impacto",R57="Impacto"),(AC56-(+AC56*U57)),IF(R57="Impacto",(N56-(+N56*U57)),IF(R57="Probabilidad",AC56,""))),"")</f>
        <v/>
      </c>
      <c r="AD57" s="90" t="str">
        <f t="shared" ref="AD57:AD66" si="94">IFERROR(IF(OR(AND(Z57="Rara vez",AB57="Leve"),AND(Z57="Rara vez",AB57="Menor"),AND(Z57="Improbable",AB57="Leve")),"Bajo",IF(OR(AND(Z57="Rara vez",AB57="Moderado"),AND(Z57="Improbable",AB57="Menor"),AND(Z57="Improbable",AB57="Moderado"),AND(Z57="Posible",AB57="Leve"),AND(Z57="Posible",AB57="Menor"),AND(Z57="Posible",AB57="Moderado"),AND(Z57="Probable",AB57="Leve"),AND(Z57="Probable",AB57="Menor")),"Moderado",IF(OR(AND(Z57="Rara vez",AB57="Mayor"),AND(Z57="Improbable",AB57="Mayor"),AND(Z57="Posible",AB57="Mayor"),AND(Z57="Probable",AB57="Moderado"),AND(Z57="Probable",AB57="Mayor"),AND(Z57="Casi Seguro",AB57="Leve"),AND(Z57="Casi Seguro",AB57="Menor"),AND(Z57="Casi Seguro",AB57="Moderado"),AND(Z57="Casi Seguro",AB57="Mayor")),"Alto",IF(OR(AND(Z57="Rara vez",AB57="Catastrófico"),AND(Z57="Improbable",AB57="Catastrófico"),AND(Z57="Posible",AB57="Catastrófico"),AND(Z57="Probable",AB57="Catastrófico"),AND(Z57="Casi Seguro",AB57="Catastrófico")),"Extremo","")))),"")</f>
        <v/>
      </c>
      <c r="AE57" s="126"/>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row>
    <row r="58" spans="2:63" ht="53.25" customHeight="1" x14ac:dyDescent="0.2">
      <c r="B58" s="162"/>
      <c r="C58" s="183"/>
      <c r="D58" s="185"/>
      <c r="E58" s="183"/>
      <c r="F58" s="183"/>
      <c r="G58" s="185"/>
      <c r="H58" s="183"/>
      <c r="I58" s="174"/>
      <c r="J58" s="171"/>
      <c r="K58" s="189"/>
      <c r="L58" s="171">
        <f>IF(NOT(ISERROR(MATCH(K58,_xlfn.ANCHORARRAY(G81),0))),J83&amp;"Por favor no seleccionar los criterios de impacto",K58)</f>
        <v>0</v>
      </c>
      <c r="M58" s="174"/>
      <c r="N58" s="171"/>
      <c r="O58" s="177"/>
      <c r="P58" s="106">
        <v>3</v>
      </c>
      <c r="Q58" s="113"/>
      <c r="R58" s="108" t="str">
        <f>IF(OR(S58="Preventivo",S58="Detectivo"),"Probabilidad",IF(S58="Correctivo","Impacto",""))</f>
        <v/>
      </c>
      <c r="S58" s="109"/>
      <c r="T58" s="109"/>
      <c r="U58" s="110" t="str">
        <f t="shared" si="90"/>
        <v/>
      </c>
      <c r="V58" s="109"/>
      <c r="W58" s="109"/>
      <c r="X58" s="109"/>
      <c r="Y58" s="111" t="str">
        <f>IFERROR(IF(AND(R57="Probabilidad",R58="Probabilidad"),(AA57-(+AA57*U58)),IF(AND(R57="Impacto",R58="Probabilidad"),(AA56-(+AA56*U58)),IF(R58="Impacto",AA57,""))),"")</f>
        <v/>
      </c>
      <c r="Z58" s="100" t="str">
        <f t="shared" si="91"/>
        <v/>
      </c>
      <c r="AA58" s="110" t="str">
        <f t="shared" si="92"/>
        <v/>
      </c>
      <c r="AB58" s="100" t="str">
        <f t="shared" si="93"/>
        <v/>
      </c>
      <c r="AC58" s="110" t="str">
        <f>IFERROR(IF(AND(R57="Impacto",R58="Impacto"),(AC57-(+AC57*U58)),IF(AND(R57="Probabilidad",R58="Impacto"),(AC56-(+AC56*U58)),IF(R58="Probabilidad",AC57,""))),"")</f>
        <v/>
      </c>
      <c r="AD58" s="90" t="str">
        <f t="shared" si="94"/>
        <v/>
      </c>
      <c r="AE58" s="126"/>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row>
    <row r="59" spans="2:63" ht="53.25" customHeight="1" x14ac:dyDescent="0.2">
      <c r="B59" s="162"/>
      <c r="C59" s="183"/>
      <c r="D59" s="185"/>
      <c r="E59" s="183"/>
      <c r="F59" s="183"/>
      <c r="G59" s="185"/>
      <c r="H59" s="183"/>
      <c r="I59" s="174"/>
      <c r="J59" s="171"/>
      <c r="K59" s="189"/>
      <c r="L59" s="171">
        <f>IF(NOT(ISERROR(MATCH(K59,_xlfn.ANCHORARRAY(G82),0))),J84&amp;"Por favor no seleccionar los criterios de impacto",K59)</f>
        <v>0</v>
      </c>
      <c r="M59" s="174"/>
      <c r="N59" s="171"/>
      <c r="O59" s="177"/>
      <c r="P59" s="106">
        <v>4</v>
      </c>
      <c r="Q59" s="107"/>
      <c r="R59" s="108" t="str">
        <f t="shared" ref="R59:R61" si="95">IF(OR(S59="Preventivo",S59="Detectivo"),"Probabilidad",IF(S59="Correctivo","Impacto",""))</f>
        <v/>
      </c>
      <c r="S59" s="109"/>
      <c r="T59" s="109"/>
      <c r="U59" s="110" t="str">
        <f t="shared" si="90"/>
        <v/>
      </c>
      <c r="V59" s="109"/>
      <c r="W59" s="109"/>
      <c r="X59" s="109"/>
      <c r="Y59" s="111" t="str">
        <f t="shared" ref="Y59:Y61" si="96">IFERROR(IF(AND(R58="Probabilidad",R59="Probabilidad"),(AA58-(+AA58*U59)),IF(AND(R58="Impacto",R59="Probabilidad"),(AA57-(+AA57*U59)),IF(R59="Impacto",AA58,""))),"")</f>
        <v/>
      </c>
      <c r="Z59" s="100" t="str">
        <f t="shared" si="91"/>
        <v/>
      </c>
      <c r="AA59" s="110" t="str">
        <f t="shared" si="92"/>
        <v/>
      </c>
      <c r="AB59" s="100" t="str">
        <f t="shared" si="93"/>
        <v/>
      </c>
      <c r="AC59" s="110" t="str">
        <f t="shared" ref="AC59:AC61" si="97">IFERROR(IF(AND(R58="Impacto",R59="Impacto"),(AC58-(+AC58*U59)),IF(AND(R58="Probabilidad",R59="Impacto"),(AC57-(+AC57*U59)),IF(R59="Probabilidad",AC58,""))),"")</f>
        <v/>
      </c>
      <c r="AD59" s="90" t="str">
        <f t="shared" si="94"/>
        <v/>
      </c>
      <c r="AE59" s="126"/>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row>
    <row r="60" spans="2:63" ht="53.25" customHeight="1" x14ac:dyDescent="0.2">
      <c r="B60" s="162"/>
      <c r="C60" s="183"/>
      <c r="D60" s="185"/>
      <c r="E60" s="183"/>
      <c r="F60" s="183"/>
      <c r="G60" s="185"/>
      <c r="H60" s="183"/>
      <c r="I60" s="174"/>
      <c r="J60" s="171"/>
      <c r="K60" s="189"/>
      <c r="L60" s="171">
        <f>IF(NOT(ISERROR(MATCH(K60,_xlfn.ANCHORARRAY(G83),0))),J85&amp;"Por favor no seleccionar los criterios de impacto",K60)</f>
        <v>0</v>
      </c>
      <c r="M60" s="174"/>
      <c r="N60" s="171"/>
      <c r="O60" s="177"/>
      <c r="P60" s="106">
        <v>5</v>
      </c>
      <c r="Q60" s="107"/>
      <c r="R60" s="108" t="str">
        <f t="shared" si="95"/>
        <v/>
      </c>
      <c r="S60" s="109"/>
      <c r="T60" s="109"/>
      <c r="U60" s="110" t="str">
        <f t="shared" si="90"/>
        <v/>
      </c>
      <c r="V60" s="109"/>
      <c r="W60" s="109"/>
      <c r="X60" s="109"/>
      <c r="Y60" s="111" t="str">
        <f t="shared" si="96"/>
        <v/>
      </c>
      <c r="Z60" s="100" t="str">
        <f t="shared" si="91"/>
        <v/>
      </c>
      <c r="AA60" s="110" t="str">
        <f t="shared" si="92"/>
        <v/>
      </c>
      <c r="AB60" s="100" t="str">
        <f t="shared" si="93"/>
        <v/>
      </c>
      <c r="AC60" s="110" t="str">
        <f t="shared" si="97"/>
        <v/>
      </c>
      <c r="AD60" s="90" t="str">
        <f t="shared" si="94"/>
        <v/>
      </c>
      <c r="AE60" s="126"/>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row>
    <row r="61" spans="2:63" ht="53.25" customHeight="1" x14ac:dyDescent="0.2">
      <c r="B61" s="162"/>
      <c r="C61" s="183"/>
      <c r="D61" s="185"/>
      <c r="E61" s="183"/>
      <c r="F61" s="183"/>
      <c r="G61" s="185"/>
      <c r="H61" s="183"/>
      <c r="I61" s="174"/>
      <c r="J61" s="171"/>
      <c r="K61" s="189"/>
      <c r="L61" s="171">
        <f>IF(NOT(ISERROR(MATCH(K61,_xlfn.ANCHORARRAY(G84),0))),J86&amp;"Por favor no seleccionar los criterios de impacto",K61)</f>
        <v>0</v>
      </c>
      <c r="M61" s="174"/>
      <c r="N61" s="171"/>
      <c r="O61" s="177"/>
      <c r="P61" s="106">
        <v>6</v>
      </c>
      <c r="Q61" s="107"/>
      <c r="R61" s="108" t="str">
        <f t="shared" si="95"/>
        <v/>
      </c>
      <c r="S61" s="109"/>
      <c r="T61" s="109"/>
      <c r="U61" s="110" t="str">
        <f t="shared" si="90"/>
        <v/>
      </c>
      <c r="V61" s="109"/>
      <c r="W61" s="109"/>
      <c r="X61" s="109"/>
      <c r="Y61" s="111" t="str">
        <f t="shared" si="96"/>
        <v/>
      </c>
      <c r="Z61" s="100" t="str">
        <f t="shared" si="91"/>
        <v/>
      </c>
      <c r="AA61" s="110" t="str">
        <f t="shared" si="92"/>
        <v/>
      </c>
      <c r="AB61" s="100" t="str">
        <f t="shared" si="93"/>
        <v/>
      </c>
      <c r="AC61" s="110" t="str">
        <f t="shared" si="97"/>
        <v/>
      </c>
      <c r="AD61" s="90" t="str">
        <f t="shared" si="94"/>
        <v/>
      </c>
      <c r="AE61" s="126"/>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row>
    <row r="62" spans="2:63" ht="160.5" customHeight="1" x14ac:dyDescent="0.2">
      <c r="B62" s="161" t="s">
        <v>283</v>
      </c>
      <c r="C62" s="182" t="s">
        <v>134</v>
      </c>
      <c r="D62" s="183" t="s">
        <v>239</v>
      </c>
      <c r="E62" s="182" t="s">
        <v>201</v>
      </c>
      <c r="F62" s="183" t="s">
        <v>240</v>
      </c>
      <c r="G62" s="185" t="s">
        <v>241</v>
      </c>
      <c r="H62" s="182" t="s">
        <v>153</v>
      </c>
      <c r="I62" s="173" t="str">
        <f t="shared" ref="I62" si="98">IF(H62&lt;=0,"",IF(H62="No se ha presentado en los últimos 5 años","Rara vez",IF(H62="Al menos 1 vez en los últimos 5 años","Improbable",IF(H62="Al menos 1 vez en los últimos 2 años","Posible",IF(H62="Al menos 1 vez en el último año","Probable",IF(H62="Más de 1 vez al año","Casi Seguro"))))))</f>
        <v>Rara vez</v>
      </c>
      <c r="J62" s="170">
        <f t="shared" ref="J62" si="99">IF(I62="","",IF(I62="Rara vez",0.2,IF(I62="Improbable",0.4,IF(I62="Posible",0.6,IF(I62="Probable",0.8,IF(I62="Casi Seguro",1,))))))</f>
        <v>0.2</v>
      </c>
      <c r="K62" s="188" t="s">
        <v>163</v>
      </c>
      <c r="L62" s="171" t="str">
        <f>IF(NOT(ISERROR(MATCH(K62,'[4]Tabla Impacto'!$B$220:$B$222,0))),'[4]Tabla Impacto'!$F$222&amp;"Por favor no seleccionar los criterios de impacto(Afectación Económica o presupuestal y Pérdida Reputacional)",K62)</f>
        <v xml:space="preserve">Responder afirmativamente de UNA a CINCO preguntas </v>
      </c>
      <c r="M62" s="173" t="str">
        <f>IF(OR(L62='[4]Tabla Impacto'!$C$5),"Moderado",IF(OR(L62='[4]Tabla Impacto'!$C$6),"Mayor",IF(OR(L62='[4]Tabla Impacto'!$C$7),"Catastrófico","")))</f>
        <v>Moderado</v>
      </c>
      <c r="N62" s="171">
        <f>IF(M62="","",IF(M62="Leve",0.2,IF(M62="Menor",0.4,IF(M62="Moderado",0.6,IF(M62="Mayor",0.8,IF(M62="Catastrófico",1,))))))</f>
        <v>0.6</v>
      </c>
      <c r="O62" s="176" t="str">
        <f t="shared" ref="O62" si="100">IF(OR(AND(I62="Rara vez",M62="Leve"),AND(I62="Rara vez",M62="Menor"),AND(I62="Improbable",M62="Leve")),"Bajo",IF(OR(AND(I62="Rara vez",M62="Moderado"),AND(I62="Improbable",M62="Menor"),AND(I62="Improbable",M62="Moderado"),AND(I62="Posible",M62="Leve"),AND(I62="Posible",M62="Menor"),AND(I62="Posible",M62="Moderado"),AND(I62="Probable",M62="Leve"),AND(I62="Probable",M62="Menor")),"Moderado",IF(OR(AND(I62="Rara vez",M62="Mayor"),AND(I62="Improbable",M62="Mayor"),AND(I62="Posible",M62="Mayor"),AND(I62="Probable",M62="Moderado"),AND(I62="Probable",M62="Mayor"),AND(I62="Casi Seguro",M62="Leve"),AND(I62="Casi Seguro",M62="Menor"),AND(I62="Casi Seguro",M62="Moderado"),AND(I62="Casi Seguro",M62="Mayor")),"Alto",IF(OR(AND(I62="Rara vez",M62="Catastrófico"),AND(I62="Improbable",M62="Catastrófico"),AND(I62="Posible",M62="Catastrófico"),AND(I62="Probable",M62="Catastrófico"),AND(I62="Casi Seguro",M62="Catastrófico")),"Extremo",""))))</f>
        <v>Moderado</v>
      </c>
      <c r="P62" s="106">
        <v>1</v>
      </c>
      <c r="Q62" s="107" t="s">
        <v>242</v>
      </c>
      <c r="R62" s="108" t="str">
        <f>IF(OR(S62="Preventivo",S62="Detectivo"),"Probabilidad",IF(S62="Correctivo","Impacto",""))</f>
        <v>Probabilidad</v>
      </c>
      <c r="S62" s="109" t="s">
        <v>88</v>
      </c>
      <c r="T62" s="109" t="s">
        <v>96</v>
      </c>
      <c r="U62" s="110" t="str">
        <f>IF(AND(S62="Preventivo",T62="Automático"),"50%",IF(AND(S62="Preventivo",T62="Manual"),"40%",IF(AND(S62="Detectivo",T62="Automático"),"40%",IF(AND(S62="Detectivo",T62="Manual"),"30%",IF(AND(S62="Correctivo",T62="Automático"),"35%",IF(AND(S62="Correctivo",T62="Manual"),"25%",""))))))</f>
        <v>40%</v>
      </c>
      <c r="V62" s="109" t="s">
        <v>99</v>
      </c>
      <c r="W62" s="109" t="s">
        <v>104</v>
      </c>
      <c r="X62" s="109" t="s">
        <v>108</v>
      </c>
      <c r="Y62" s="111">
        <f>IFERROR(IF(R62="Probabilidad",(J62-(+J62*U62)),IF(R62="Impacto",J62,"")),"")</f>
        <v>0.12</v>
      </c>
      <c r="Z62" s="100" t="str">
        <f t="shared" si="91"/>
        <v>Rara vez</v>
      </c>
      <c r="AA62" s="110">
        <f>+Y62</f>
        <v>0.12</v>
      </c>
      <c r="AB62" s="100" t="str">
        <f t="shared" si="93"/>
        <v>Moderado</v>
      </c>
      <c r="AC62" s="110">
        <f>IFERROR(IF(R62="Impacto",(N62-(+N62*U62)),IF(R62="Probabilidad",N62,"")),"")</f>
        <v>0.6</v>
      </c>
      <c r="AD62" s="90" t="str">
        <f t="shared" si="94"/>
        <v>Moderado</v>
      </c>
      <c r="AE62" s="126"/>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row>
    <row r="63" spans="2:63" ht="147.75" customHeight="1" x14ac:dyDescent="0.2">
      <c r="B63" s="162"/>
      <c r="C63" s="183"/>
      <c r="D63" s="183"/>
      <c r="E63" s="183"/>
      <c r="F63" s="183"/>
      <c r="G63" s="185"/>
      <c r="H63" s="183"/>
      <c r="I63" s="174"/>
      <c r="J63" s="171"/>
      <c r="K63" s="189"/>
      <c r="L63" s="171">
        <f>IF(NOT(ISERROR(MATCH(K63,_xlfn.ANCHORARRAY(G86),0))),J88&amp;"Por favor no seleccionar los criterios de impacto",K63)</f>
        <v>0</v>
      </c>
      <c r="M63" s="174"/>
      <c r="N63" s="171"/>
      <c r="O63" s="177"/>
      <c r="P63" s="106">
        <v>2</v>
      </c>
      <c r="Q63" s="107" t="s">
        <v>243</v>
      </c>
      <c r="R63" s="108" t="str">
        <f>IF(OR(S63="Preventivo",S63="Detectivo"),"Probabilidad",IF(S63="Correctivo","Impacto",""))</f>
        <v>Probabilidad</v>
      </c>
      <c r="S63" s="109" t="s">
        <v>88</v>
      </c>
      <c r="T63" s="109" t="s">
        <v>96</v>
      </c>
      <c r="U63" s="110" t="str">
        <f>IF(AND(S63="Preventivo",T63="Automático"),"50%",IF(AND(S63="Preventivo",T63="Manual"),"40%",IF(AND(S63="Detectivo",T63="Automático"),"40%",IF(AND(S63="Detectivo",T63="Manual"),"30%",IF(AND(S63="Correctivo",T63="Automático"),"35%",IF(AND(S63="Correctivo",T63="Manual"),"25%",""))))))</f>
        <v>40%</v>
      </c>
      <c r="V63" s="109" t="s">
        <v>99</v>
      </c>
      <c r="W63" s="109" t="s">
        <v>104</v>
      </c>
      <c r="X63" s="109" t="s">
        <v>108</v>
      </c>
      <c r="Y63" s="111">
        <f>IFERROR(IF(R63="Probabilidad",(J63-(+J63*U63)),IF(R63="Impacto",J63,"")),"")</f>
        <v>0</v>
      </c>
      <c r="Z63" s="100" t="str">
        <f t="shared" si="91"/>
        <v>Rara vez</v>
      </c>
      <c r="AA63" s="110">
        <f t="shared" ref="AA63:AA67" si="101">+Y63</f>
        <v>0</v>
      </c>
      <c r="AB63" s="100" t="str">
        <f t="shared" si="93"/>
        <v>Moderado</v>
      </c>
      <c r="AC63" s="110">
        <f>IFERROR(IF(AND(R62="Impacto",R63="Impacto"),(AC62-(+AC62*U63)),IF(R63="Impacto",(N62-(+N62*U63)),IF(R63="Probabilidad",AC62,""))),"")</f>
        <v>0.6</v>
      </c>
      <c r="AD63" s="90" t="str">
        <f t="shared" si="94"/>
        <v>Moderado</v>
      </c>
      <c r="AE63" s="126"/>
    </row>
    <row r="64" spans="2:63" ht="138" customHeight="1" x14ac:dyDescent="0.2">
      <c r="B64" s="162"/>
      <c r="C64" s="183"/>
      <c r="D64" s="183"/>
      <c r="E64" s="183"/>
      <c r="F64" s="183"/>
      <c r="G64" s="185"/>
      <c r="H64" s="183"/>
      <c r="I64" s="174"/>
      <c r="J64" s="171"/>
      <c r="K64" s="189"/>
      <c r="L64" s="171">
        <f>IF(NOT(ISERROR(MATCH(K64,_xlfn.ANCHORARRAY(G87),0))),J89&amp;"Por favor no seleccionar los criterios de impacto",K64)</f>
        <v>0</v>
      </c>
      <c r="M64" s="174"/>
      <c r="N64" s="171"/>
      <c r="O64" s="177"/>
      <c r="P64" s="106">
        <v>3</v>
      </c>
      <c r="Q64" s="107" t="s">
        <v>244</v>
      </c>
      <c r="R64" s="108" t="str">
        <f>IF(OR(S64="Preventivo",S64="Detectivo"),"Probabilidad",IF(S64="Correctivo","Impacto",""))</f>
        <v>Probabilidad</v>
      </c>
      <c r="S64" s="109" t="s">
        <v>88</v>
      </c>
      <c r="T64" s="109" t="s">
        <v>96</v>
      </c>
      <c r="U64" s="110" t="str">
        <f>IF(AND(S64="Preventivo",T64="Automático"),"50%",IF(AND(S64="Preventivo",T64="Manual"),"40%",IF(AND(S64="Detectivo",T64="Automático"),"40%",IF(AND(S64="Detectivo",T64="Manual"),"30%",IF(AND(S64="Correctivo",T64="Automático"),"35%",IF(AND(S64="Correctivo",T64="Manual"),"25%",""))))))</f>
        <v>40%</v>
      </c>
      <c r="V64" s="109" t="s">
        <v>99</v>
      </c>
      <c r="W64" s="109" t="s">
        <v>104</v>
      </c>
      <c r="X64" s="109" t="s">
        <v>108</v>
      </c>
      <c r="Y64" s="111">
        <f>IFERROR(IF(R64="Probabilidad",(J64-(+J64*U64)),IF(R64="Impacto",J64,"")),"")</f>
        <v>0</v>
      </c>
      <c r="Z64" s="100" t="str">
        <f t="shared" si="91"/>
        <v>Rara vez</v>
      </c>
      <c r="AA64" s="110">
        <f t="shared" si="101"/>
        <v>0</v>
      </c>
      <c r="AB64" s="100" t="str">
        <f t="shared" si="93"/>
        <v>Moderado</v>
      </c>
      <c r="AC64" s="110">
        <f>IFERROR(IF(AND(R63="Impacto",R64="Impacto"),(AC63-(+AC63*U64)),IF(AND(R63="Probabilidad",R64="Impacto"),(AC62-(+AC62*U64)),IF(R64="Probabilidad",AC63,""))),"")</f>
        <v>0.6</v>
      </c>
      <c r="AD64" s="90" t="str">
        <f t="shared" si="94"/>
        <v>Moderado</v>
      </c>
      <c r="AE64" s="126"/>
    </row>
    <row r="65" spans="2:31" ht="124.5" customHeight="1" x14ac:dyDescent="0.2">
      <c r="B65" s="162"/>
      <c r="C65" s="183"/>
      <c r="D65" s="183"/>
      <c r="E65" s="183"/>
      <c r="F65" s="183"/>
      <c r="G65" s="185"/>
      <c r="H65" s="183"/>
      <c r="I65" s="174"/>
      <c r="J65" s="171"/>
      <c r="K65" s="189"/>
      <c r="L65" s="171">
        <f>IF(NOT(ISERROR(MATCH(K65,_xlfn.ANCHORARRAY(G88),0))),J90&amp;"Por favor no seleccionar los criterios de impacto",K65)</f>
        <v>0</v>
      </c>
      <c r="M65" s="174"/>
      <c r="N65" s="171"/>
      <c r="O65" s="177"/>
      <c r="P65" s="106">
        <v>4</v>
      </c>
      <c r="Q65" s="107" t="s">
        <v>245</v>
      </c>
      <c r="R65" s="108" t="str">
        <f t="shared" ref="R65:R67" si="102">IF(OR(S65="Preventivo",S65="Detectivo"),"Probabilidad",IF(S65="Correctivo","Impacto",""))</f>
        <v>Probabilidad</v>
      </c>
      <c r="S65" s="109" t="s">
        <v>88</v>
      </c>
      <c r="T65" s="109" t="s">
        <v>96</v>
      </c>
      <c r="U65" s="110" t="str">
        <f>IF(AND(S65="Preventivo",T65="Automático"),"50%",IF(AND(S65="Preventivo",T65="Manual"),"40%",IF(AND(S65="Detectivo",T65="Automático"),"40%",IF(AND(S65="Detectivo",T65="Manual"),"30%",IF(AND(S65="Correctivo",T65="Automático"),"35%",IF(AND(S65="Correctivo",T65="Manual"),"25%",""))))))</f>
        <v>40%</v>
      </c>
      <c r="V65" s="109" t="s">
        <v>99</v>
      </c>
      <c r="W65" s="109" t="s">
        <v>104</v>
      </c>
      <c r="X65" s="109" t="s">
        <v>108</v>
      </c>
      <c r="Y65" s="111">
        <f>IFERROR(IF(R65="Probabilidad",(J65-(+J65*U65)),IF(R65="Impacto",J65,"")),"")</f>
        <v>0</v>
      </c>
      <c r="Z65" s="100" t="str">
        <f t="shared" si="91"/>
        <v>Rara vez</v>
      </c>
      <c r="AA65" s="110">
        <f t="shared" si="101"/>
        <v>0</v>
      </c>
      <c r="AB65" s="100" t="str">
        <f t="shared" si="93"/>
        <v>Moderado</v>
      </c>
      <c r="AC65" s="110">
        <f t="shared" ref="AC65:AC67" si="103">IFERROR(IF(AND(R64="Impacto",R65="Impacto"),(AC64-(+AC64*U65)),IF(AND(R64="Probabilidad",R65="Impacto"),(AC63-(+AC63*U65)),IF(R65="Probabilidad",AC64,""))),"")</f>
        <v>0.6</v>
      </c>
      <c r="AD65" s="90" t="str">
        <f t="shared" si="94"/>
        <v>Moderado</v>
      </c>
      <c r="AE65" s="126"/>
    </row>
    <row r="66" spans="2:31" ht="111" customHeight="1" x14ac:dyDescent="0.2">
      <c r="B66" s="162"/>
      <c r="C66" s="183"/>
      <c r="D66" s="183"/>
      <c r="E66" s="183"/>
      <c r="F66" s="183"/>
      <c r="G66" s="185"/>
      <c r="H66" s="183"/>
      <c r="I66" s="174"/>
      <c r="J66" s="171"/>
      <c r="K66" s="189"/>
      <c r="L66" s="171">
        <f>IF(NOT(ISERROR(MATCH(K66,_xlfn.ANCHORARRAY(G89),0))),J91&amp;"Por favor no seleccionar los criterios de impacto",K66)</f>
        <v>0</v>
      </c>
      <c r="M66" s="174"/>
      <c r="N66" s="171"/>
      <c r="O66" s="177"/>
      <c r="P66" s="106">
        <v>5</v>
      </c>
      <c r="Q66" s="107" t="s">
        <v>246</v>
      </c>
      <c r="R66" s="108" t="str">
        <f t="shared" si="102"/>
        <v>Probabilidad</v>
      </c>
      <c r="S66" s="109" t="s">
        <v>88</v>
      </c>
      <c r="T66" s="109" t="s">
        <v>96</v>
      </c>
      <c r="U66" s="110" t="str">
        <f>IF(AND(S66="Preventivo",T66="Automático"),"50%",IF(AND(S66="Preventivo",T66="Manual"),"40%",IF(AND(S66="Detectivo",T66="Automático"),"40%",IF(AND(S66="Detectivo",T66="Manual"),"30%",IF(AND(S66="Correctivo",T66="Automático"),"35%",IF(AND(S66="Correctivo",T66="Manual"),"25%",""))))))</f>
        <v>40%</v>
      </c>
      <c r="V66" s="109" t="s">
        <v>99</v>
      </c>
      <c r="W66" s="109" t="s">
        <v>104</v>
      </c>
      <c r="X66" s="109" t="s">
        <v>108</v>
      </c>
      <c r="Y66" s="111">
        <f>IFERROR(IF(R66="Probabilidad",(J66-(+J66*U66)),IF(R66="Impacto",J66,"")),"")</f>
        <v>0</v>
      </c>
      <c r="Z66" s="100" t="str">
        <f t="shared" si="91"/>
        <v>Rara vez</v>
      </c>
      <c r="AA66" s="110">
        <f t="shared" si="101"/>
        <v>0</v>
      </c>
      <c r="AB66" s="100" t="str">
        <f t="shared" si="93"/>
        <v>Moderado</v>
      </c>
      <c r="AC66" s="110">
        <f t="shared" si="103"/>
        <v>0.6</v>
      </c>
      <c r="AD66" s="90" t="str">
        <f t="shared" si="94"/>
        <v>Moderado</v>
      </c>
      <c r="AE66" s="126" t="s">
        <v>119</v>
      </c>
    </row>
    <row r="67" spans="2:31" ht="53.25" customHeight="1" x14ac:dyDescent="0.2">
      <c r="B67" s="162"/>
      <c r="C67" s="183"/>
      <c r="D67" s="183"/>
      <c r="E67" s="183"/>
      <c r="F67" s="183"/>
      <c r="G67" s="185"/>
      <c r="H67" s="183"/>
      <c r="I67" s="174"/>
      <c r="J67" s="171"/>
      <c r="K67" s="189"/>
      <c r="L67" s="171">
        <f>IF(NOT(ISERROR(MATCH(K67,_xlfn.ANCHORARRAY(G90),0))),J92&amp;"Por favor no seleccionar los criterios de impacto",K67)</f>
        <v>0</v>
      </c>
      <c r="M67" s="174"/>
      <c r="N67" s="171"/>
      <c r="O67" s="177"/>
      <c r="P67" s="106">
        <v>6</v>
      </c>
      <c r="Q67" s="107"/>
      <c r="R67" s="108" t="str">
        <f t="shared" si="102"/>
        <v/>
      </c>
      <c r="S67" s="109"/>
      <c r="T67" s="109"/>
      <c r="U67" s="110" t="str">
        <f t="shared" ref="U67" si="104">IF(AND(S67="Preventivo",T67="Automático"),"50%",IF(AND(S67="Preventivo",T67="Manual"),"40%",IF(AND(S67="Detectivo",T67="Automático"),"40%",IF(AND(S67="Detectivo",T67="Manual"),"30%",IF(AND(S67="Correctivo",T67="Automático"),"35%",IF(AND(S67="Correctivo",T67="Manual"),"25%",""))))))</f>
        <v/>
      </c>
      <c r="V67" s="109"/>
      <c r="W67" s="109"/>
      <c r="X67" s="109"/>
      <c r="Y67" s="111" t="str">
        <f t="shared" ref="Y67" si="105">IFERROR(IF(AND(R66="Probabilidad",R67="Probabilidad"),(AA66-(+AA66*U67)),IF(AND(R66="Impacto",R67="Probabilidad"),(AA65-(+AA65*U67)),IF(R67="Impacto",AA66,""))),"")</f>
        <v/>
      </c>
      <c r="Z67" s="100" t="str">
        <f t="shared" si="91"/>
        <v/>
      </c>
      <c r="AA67" s="110" t="str">
        <f t="shared" si="101"/>
        <v/>
      </c>
      <c r="AB67" s="100" t="str">
        <f t="shared" si="93"/>
        <v/>
      </c>
      <c r="AC67" s="110" t="str">
        <f t="shared" si="103"/>
        <v/>
      </c>
      <c r="AD67" s="112" t="str">
        <f t="shared" ref="AD67" si="106">IFERROR(IF(OR(AND(Z67="Muy Baja",AB67="Leve"),AND(Z67="Muy Baja",AB67="Menor"),AND(Z67="Baja",AB67="Leve")),"Bajo",IF(OR(AND(Z67="Muy baja",AB67="Moderado"),AND(Z67="Baja",AB67="Menor"),AND(Z67="Baja",AB67="Moderado"),AND(Z67="Media",AB67="Leve"),AND(Z67="Media",AB67="Menor"),AND(Z67="Media",AB67="Moderado"),AND(Z67="Alta",AB67="Leve"),AND(Z67="Alta",AB67="Menor")),"Moderado",IF(OR(AND(Z67="Muy Baja",AB67="Mayor"),AND(Z67="Baja",AB67="Mayor"),AND(Z67="Media",AB67="Mayor"),AND(Z67="Alta",AB67="Moderado"),AND(Z67="Alta",AB67="Mayor"),AND(Z67="Muy Alta",AB67="Leve"),AND(Z67="Muy Alta",AB67="Menor"),AND(Z67="Muy Alta",AB67="Moderado"),AND(Z67="Muy Alta",AB67="Mayor")),"Alto",IF(OR(AND(Z67="Muy Baja",AB67="Catastrófico"),AND(Z67="Baja",AB67="Catastrófico"),AND(Z67="Media",AB67="Catastrófico"),AND(Z67="Alta",AB67="Catastrófico"),AND(Z67="Muy Alta",AB67="Catastrófico")),"Extremo","")))),"")</f>
        <v/>
      </c>
      <c r="AE67" s="126"/>
    </row>
    <row r="68" spans="2:31" ht="53.25" customHeight="1" x14ac:dyDescent="0.2">
      <c r="B68" s="161" t="s">
        <v>276</v>
      </c>
      <c r="C68" s="163" t="s">
        <v>134</v>
      </c>
      <c r="D68" s="164" t="s">
        <v>277</v>
      </c>
      <c r="E68" s="163" t="s">
        <v>201</v>
      </c>
      <c r="F68" s="164" t="s">
        <v>240</v>
      </c>
      <c r="G68" s="165" t="s">
        <v>241</v>
      </c>
      <c r="H68" s="163" t="s">
        <v>155</v>
      </c>
      <c r="I68" s="157" t="str">
        <f t="shared" ref="I68" si="107">IF(H68&lt;=0,"",IF(H68="No se ha presentado en los últimos 5 años","Rara vez",IF(H68="Al menos 1 vez en los últimos 5 años","Improbable",IF(H68="Al menos 1 vez en los últimos 2 años","Posible",IF(H68="Al menos 1 vez en el último año","Probable",IF(H68="Más de 1 vez al año","Casi Seguro"))))))</f>
        <v>Posible</v>
      </c>
      <c r="J68" s="166">
        <f t="shared" ref="J68" si="108">IF(I68="","",IF(I68="Rara vez",0.2,IF(I68="Improbable",0.4,IF(I68="Posible",0.6,IF(I68="Probable",0.8,IF(I68="Casi Seguro",1,))))))</f>
        <v>0.6</v>
      </c>
      <c r="K68" s="154" t="s">
        <v>165</v>
      </c>
      <c r="L68" s="156" t="str">
        <f>IF(NOT(ISERROR(MATCH(K68,'[5]Tabla Impacto'!$B$220:$B$222,0))),'[5]Tabla Impacto'!$F$222&amp;"Por favor no seleccionar los criterios de impacto(Afectación Económica o presupuestal y Pérdida Reputacional)",K68)</f>
        <v xml:space="preserve">Responder afirmativamente de DOCE a DIECINUEVE </v>
      </c>
      <c r="M68" s="157" t="str">
        <f>IF(OR(L68='[5]Tabla Impacto'!$C$5),"Moderado",IF(OR(L68='[5]Tabla Impacto'!$C$6),"Mayor",IF(OR(L68='[5]Tabla Impacto'!$C$7),"Catastrófico","")))</f>
        <v>Catastrófico</v>
      </c>
      <c r="N68" s="156">
        <f>IF(M68="","",IF(M68="Leve",0.2,IF(M68="Menor",0.4,IF(M68="Moderado",0.6,IF(M68="Mayor",0.8,IF(M68="Catastrófico",1,))))))</f>
        <v>1</v>
      </c>
      <c r="O68" s="159" t="str">
        <f t="shared" ref="O68" si="109">IF(OR(AND(I68="Rara vez",M68="Leve"),AND(I68="Rara vez",M68="Menor"),AND(I68="Improbable",M68="Leve")),"Bajo",IF(OR(AND(I68="Rara vez",M68="Moderado"),AND(I68="Improbable",M68="Menor"),AND(I68="Improbable",M68="Moderado"),AND(I68="Posible",M68="Leve"),AND(I68="Posible",M68="Menor"),AND(I68="Posible",M68="Moderado"),AND(I68="Probable",M68="Leve"),AND(I68="Probable",M68="Menor")),"Moderado",IF(OR(AND(I68="Rara vez",M68="Mayor"),AND(I68="Improbable",M68="Mayor"),AND(I68="Posible",M68="Mayor"),AND(I68="Probable",M68="Moderado"),AND(I68="Probable",M68="Mayor"),AND(I68="Casi Seguro",M68="Leve"),AND(I68="Casi Seguro",M68="Menor"),AND(I68="Casi Seguro",M68="Moderado"),AND(I68="Casi Seguro",M68="Mayor")),"Alto",IF(OR(AND(I68="Rara vez",M68="Catastrófico"),AND(I68="Improbable",M68="Catastrófico"),AND(I68="Posible",M68="Catastrófico"),AND(I68="Probable",M68="Catastrófico"),AND(I68="Casi Seguro",M68="Catastrófico")),"Extremo",""))))</f>
        <v>Extremo</v>
      </c>
      <c r="P68" s="128">
        <v>1</v>
      </c>
      <c r="Q68" s="129" t="s">
        <v>278</v>
      </c>
      <c r="R68" s="130" t="str">
        <f>IF(OR(S68="Preventivo",S68="Detectivo"),"Probabilidad",IF(S68="Correctivo","Impacto",""))</f>
        <v>Probabilidad</v>
      </c>
      <c r="S68" s="131" t="s">
        <v>88</v>
      </c>
      <c r="T68" s="131" t="s">
        <v>96</v>
      </c>
      <c r="U68" s="132" t="str">
        <f>IF(AND(S68="Preventivo",T68="Automático"),"50%",IF(AND(S68="Preventivo",T68="Manual"),"40%",IF(AND(S68="Detectivo",T68="Automático"),"40%",IF(AND(S68="Detectivo",T68="Manual"),"30%",IF(AND(S68="Correctivo",T68="Automático"),"35%",IF(AND(S68="Correctivo",T68="Manual"),"25%",""))))))</f>
        <v>40%</v>
      </c>
      <c r="V68" s="131" t="s">
        <v>99</v>
      </c>
      <c r="W68" s="131" t="s">
        <v>104</v>
      </c>
      <c r="X68" s="131" t="s">
        <v>108</v>
      </c>
      <c r="Y68" s="133">
        <f>IFERROR(IF(R68="Probabilidad",(J68-(+J68*U68)),IF(R68="Impacto",J68,"")),"")</f>
        <v>0.36</v>
      </c>
      <c r="Z68" s="134" t="str">
        <f t="shared" si="91"/>
        <v>Improbable</v>
      </c>
      <c r="AA68" s="132">
        <f>+Y68</f>
        <v>0.36</v>
      </c>
      <c r="AB68" s="134" t="str">
        <f t="shared" si="93"/>
        <v>Catastrófico</v>
      </c>
      <c r="AC68" s="132">
        <f>IFERROR(IF(R68="Impacto",(N68-(+N68*U68)),IF(R68="Probabilidad",N68,"")),"")</f>
        <v>1</v>
      </c>
      <c r="AD68" s="90" t="str">
        <f t="shared" ref="AD68:AD74" si="110">IFERROR(IF(OR(AND(Z68="Rara vez",AB68="Leve"),AND(Z68="Rara vez",AB68="Menor"),AND(Z68="Improbable",AB68="Leve")),"Bajo",IF(OR(AND(Z68="Rara vez",AB68="Moderado"),AND(Z68="Improbable",AB68="Menor"),AND(Z68="Improbable",AB68="Moderado"),AND(Z68="Posible",AB68="Leve"),AND(Z68="Posible",AB68="Menor"),AND(Z68="Posible",AB68="Moderado"),AND(Z68="Probable",AB68="Leve"),AND(Z68="Probable",AB68="Menor")),"Moderado",IF(OR(AND(Z68="Rara vez",AB68="Mayor"),AND(Z68="Improbable",AB68="Mayor"),AND(Z68="Posible",AB68="Mayor"),AND(Z68="Probable",AB68="Moderado"),AND(Z68="Probable",AB68="Mayor"),AND(Z68="Casi Seguro",AB68="Leve"),AND(Z68="Casi Seguro",AB68="Menor"),AND(Z68="Casi Seguro",AB68="Moderado"),AND(Z68="Casi Seguro",AB68="Mayor")),"Alto",IF(OR(AND(Z68="Rara vez",AB68="Catastrófico"),AND(Z68="Improbable",AB68="Catastrófico"),AND(Z68="Posible",AB68="Catastrófico"),AND(Z68="Probable",AB68="Catastrófico"),AND(Z68="Casi Seguro",AB68="Catastrófico")),"Extremo","")))),"")</f>
        <v>Extremo</v>
      </c>
      <c r="AE68" s="135" t="s">
        <v>119</v>
      </c>
    </row>
    <row r="69" spans="2:31" ht="53.25" customHeight="1" x14ac:dyDescent="0.2">
      <c r="B69" s="162"/>
      <c r="C69" s="164"/>
      <c r="D69" s="164"/>
      <c r="E69" s="164"/>
      <c r="F69" s="164"/>
      <c r="G69" s="165"/>
      <c r="H69" s="164"/>
      <c r="I69" s="158"/>
      <c r="J69" s="156"/>
      <c r="K69" s="155"/>
      <c r="L69" s="156">
        <f>IF(NOT(ISERROR(MATCH(K69,_xlfn.ANCHORARRAY(G80),0))),J82&amp;"Por favor no seleccionar los criterios de impacto",K69)</f>
        <v>0</v>
      </c>
      <c r="M69" s="158"/>
      <c r="N69" s="156"/>
      <c r="O69" s="160"/>
      <c r="P69" s="128">
        <v>2</v>
      </c>
      <c r="Q69" s="129"/>
      <c r="R69" s="130" t="str">
        <f>IF(OR(S69="Preventivo",S69="Detectivo"),"Probabilidad",IF(S69="Correctivo","Impacto",""))</f>
        <v/>
      </c>
      <c r="S69" s="131"/>
      <c r="T69" s="131"/>
      <c r="U69" s="132" t="str">
        <f t="shared" ref="U69:U73" si="111">IF(AND(S69="Preventivo",T69="Automático"),"50%",IF(AND(S69="Preventivo",T69="Manual"),"40%",IF(AND(S69="Detectivo",T69="Automático"),"40%",IF(AND(S69="Detectivo",T69="Manual"),"30%",IF(AND(S69="Correctivo",T69="Automático"),"35%",IF(AND(S69="Correctivo",T69="Manual"),"25%",""))))))</f>
        <v/>
      </c>
      <c r="V69" s="131"/>
      <c r="W69" s="131"/>
      <c r="X69" s="131"/>
      <c r="Y69" s="136" t="str">
        <f>IFERROR(IF(AND(R68="Probabilidad",R69="Probabilidad"),(AA68-(+AA68*U69)),IF(R69="Probabilidad",(J68-(+J68*U69)),IF(R69="Impacto",AA68,""))),"")</f>
        <v/>
      </c>
      <c r="Z69" s="134" t="str">
        <f t="shared" si="91"/>
        <v/>
      </c>
      <c r="AA69" s="132" t="str">
        <f t="shared" ref="AA69:AA73" si="112">+Y69</f>
        <v/>
      </c>
      <c r="AB69" s="134" t="str">
        <f t="shared" si="93"/>
        <v/>
      </c>
      <c r="AC69" s="132" t="str">
        <f>IFERROR(IF(AND(R68="Impacto",R69="Impacto"),(AC68-(+AC68*U69)),IF(R69="Impacto",(N68-(+N68*U69)),IF(R69="Probabilidad",AC68,""))),"")</f>
        <v/>
      </c>
      <c r="AD69" s="90" t="str">
        <f t="shared" si="110"/>
        <v/>
      </c>
      <c r="AE69" s="135"/>
    </row>
    <row r="70" spans="2:31" ht="53.25" customHeight="1" x14ac:dyDescent="0.2">
      <c r="B70" s="162"/>
      <c r="C70" s="164"/>
      <c r="D70" s="164"/>
      <c r="E70" s="164"/>
      <c r="F70" s="164"/>
      <c r="G70" s="165"/>
      <c r="H70" s="164"/>
      <c r="I70" s="158"/>
      <c r="J70" s="156"/>
      <c r="K70" s="155"/>
      <c r="L70" s="156">
        <f>IF(NOT(ISERROR(MATCH(K70,_xlfn.ANCHORARRAY(G81),0))),J83&amp;"Por favor no seleccionar los criterios de impacto",K70)</f>
        <v>0</v>
      </c>
      <c r="M70" s="158"/>
      <c r="N70" s="156"/>
      <c r="O70" s="160"/>
      <c r="P70" s="128">
        <v>3</v>
      </c>
      <c r="Q70" s="137"/>
      <c r="R70" s="130" t="str">
        <f>IF(OR(S70="Preventivo",S70="Detectivo"),"Probabilidad",IF(S70="Correctivo","Impacto",""))</f>
        <v/>
      </c>
      <c r="S70" s="131"/>
      <c r="T70" s="131"/>
      <c r="U70" s="132" t="str">
        <f t="shared" si="111"/>
        <v/>
      </c>
      <c r="V70" s="131"/>
      <c r="W70" s="131"/>
      <c r="X70" s="131"/>
      <c r="Y70" s="133" t="str">
        <f>IFERROR(IF(AND(R69="Probabilidad",R70="Probabilidad"),(AA69-(+AA69*U70)),IF(AND(R69="Impacto",R70="Probabilidad"),(AA68-(+AA68*U70)),IF(R70="Impacto",AA69,""))),"")</f>
        <v/>
      </c>
      <c r="Z70" s="134" t="str">
        <f t="shared" si="91"/>
        <v/>
      </c>
      <c r="AA70" s="132" t="str">
        <f t="shared" si="112"/>
        <v/>
      </c>
      <c r="AB70" s="134" t="str">
        <f t="shared" si="93"/>
        <v/>
      </c>
      <c r="AC70" s="132" t="str">
        <f>IFERROR(IF(AND(R69="Impacto",R70="Impacto"),(AC69-(+AC69*U70)),IF(AND(R69="Probabilidad",R70="Impacto"),(AC68-(+AC68*U70)),IF(R70="Probabilidad",AC69,""))),"")</f>
        <v/>
      </c>
      <c r="AD70" s="90" t="str">
        <f t="shared" si="110"/>
        <v/>
      </c>
      <c r="AE70" s="135"/>
    </row>
    <row r="71" spans="2:31" ht="53.25" customHeight="1" x14ac:dyDescent="0.2">
      <c r="B71" s="162"/>
      <c r="C71" s="164"/>
      <c r="D71" s="164"/>
      <c r="E71" s="164"/>
      <c r="F71" s="164"/>
      <c r="G71" s="165"/>
      <c r="H71" s="164"/>
      <c r="I71" s="158"/>
      <c r="J71" s="156"/>
      <c r="K71" s="155"/>
      <c r="L71" s="156">
        <f>IF(NOT(ISERROR(MATCH(K71,_xlfn.ANCHORARRAY(G82),0))),J84&amp;"Por favor no seleccionar los criterios de impacto",K71)</f>
        <v>0</v>
      </c>
      <c r="M71" s="158"/>
      <c r="N71" s="156"/>
      <c r="O71" s="160"/>
      <c r="P71" s="128">
        <v>4</v>
      </c>
      <c r="Q71" s="129"/>
      <c r="R71" s="130" t="str">
        <f t="shared" ref="R71:R73" si="113">IF(OR(S71="Preventivo",S71="Detectivo"),"Probabilidad",IF(S71="Correctivo","Impacto",""))</f>
        <v/>
      </c>
      <c r="S71" s="131"/>
      <c r="T71" s="131"/>
      <c r="U71" s="132" t="str">
        <f t="shared" si="111"/>
        <v/>
      </c>
      <c r="V71" s="131"/>
      <c r="W71" s="131"/>
      <c r="X71" s="131"/>
      <c r="Y71" s="133" t="str">
        <f t="shared" ref="Y71:Y73" si="114">IFERROR(IF(AND(R70="Probabilidad",R71="Probabilidad"),(AA70-(+AA70*U71)),IF(AND(R70="Impacto",R71="Probabilidad"),(AA69-(+AA69*U71)),IF(R71="Impacto",AA70,""))),"")</f>
        <v/>
      </c>
      <c r="Z71" s="134" t="str">
        <f t="shared" si="91"/>
        <v/>
      </c>
      <c r="AA71" s="132" t="str">
        <f t="shared" si="112"/>
        <v/>
      </c>
      <c r="AB71" s="134" t="str">
        <f t="shared" si="93"/>
        <v/>
      </c>
      <c r="AC71" s="132" t="str">
        <f t="shared" ref="AC71:AC73" si="115">IFERROR(IF(AND(R70="Impacto",R71="Impacto"),(AC70-(+AC70*U71)),IF(AND(R70="Probabilidad",R71="Impacto"),(AC69-(+AC69*U71)),IF(R71="Probabilidad",AC70,""))),"")</f>
        <v/>
      </c>
      <c r="AD71" s="90" t="str">
        <f t="shared" si="110"/>
        <v/>
      </c>
      <c r="AE71" s="135"/>
    </row>
    <row r="72" spans="2:31" ht="53.25" customHeight="1" x14ac:dyDescent="0.2">
      <c r="B72" s="162"/>
      <c r="C72" s="164"/>
      <c r="D72" s="164"/>
      <c r="E72" s="164"/>
      <c r="F72" s="164"/>
      <c r="G72" s="165"/>
      <c r="H72" s="164"/>
      <c r="I72" s="158"/>
      <c r="J72" s="156"/>
      <c r="K72" s="155"/>
      <c r="L72" s="156">
        <f>IF(NOT(ISERROR(MATCH(K72,_xlfn.ANCHORARRAY(G83),0))),J85&amp;"Por favor no seleccionar los criterios de impacto",K72)</f>
        <v>0</v>
      </c>
      <c r="M72" s="158"/>
      <c r="N72" s="156"/>
      <c r="O72" s="160"/>
      <c r="P72" s="128">
        <v>5</v>
      </c>
      <c r="Q72" s="129"/>
      <c r="R72" s="130" t="str">
        <f t="shared" si="113"/>
        <v/>
      </c>
      <c r="S72" s="131"/>
      <c r="T72" s="131"/>
      <c r="U72" s="132" t="str">
        <f t="shared" si="111"/>
        <v/>
      </c>
      <c r="V72" s="131"/>
      <c r="W72" s="131"/>
      <c r="X72" s="131"/>
      <c r="Y72" s="133" t="str">
        <f t="shared" si="114"/>
        <v/>
      </c>
      <c r="Z72" s="134" t="str">
        <f t="shared" si="91"/>
        <v/>
      </c>
      <c r="AA72" s="132" t="str">
        <f t="shared" si="112"/>
        <v/>
      </c>
      <c r="AB72" s="134" t="str">
        <f t="shared" si="93"/>
        <v/>
      </c>
      <c r="AC72" s="132" t="str">
        <f t="shared" si="115"/>
        <v/>
      </c>
      <c r="AD72" s="90" t="str">
        <f t="shared" si="110"/>
        <v/>
      </c>
      <c r="AE72" s="135"/>
    </row>
    <row r="73" spans="2:31" ht="53.25" customHeight="1" x14ac:dyDescent="0.2">
      <c r="B73" s="162"/>
      <c r="C73" s="164"/>
      <c r="D73" s="164"/>
      <c r="E73" s="164"/>
      <c r="F73" s="164"/>
      <c r="G73" s="165"/>
      <c r="H73" s="164"/>
      <c r="I73" s="158"/>
      <c r="J73" s="156"/>
      <c r="K73" s="155"/>
      <c r="L73" s="156">
        <f>IF(NOT(ISERROR(MATCH(K73,_xlfn.ANCHORARRAY(G84),0))),J86&amp;"Por favor no seleccionar los criterios de impacto",K73)</f>
        <v>0</v>
      </c>
      <c r="M73" s="158"/>
      <c r="N73" s="156"/>
      <c r="O73" s="160"/>
      <c r="P73" s="128">
        <v>6</v>
      </c>
      <c r="Q73" s="129"/>
      <c r="R73" s="130" t="str">
        <f t="shared" si="113"/>
        <v/>
      </c>
      <c r="S73" s="131"/>
      <c r="T73" s="131"/>
      <c r="U73" s="132" t="str">
        <f t="shared" si="111"/>
        <v/>
      </c>
      <c r="V73" s="131"/>
      <c r="W73" s="131"/>
      <c r="X73" s="131"/>
      <c r="Y73" s="133" t="str">
        <f t="shared" si="114"/>
        <v/>
      </c>
      <c r="Z73" s="134" t="str">
        <f t="shared" si="91"/>
        <v/>
      </c>
      <c r="AA73" s="132" t="str">
        <f t="shared" si="112"/>
        <v/>
      </c>
      <c r="AB73" s="134" t="str">
        <f t="shared" si="93"/>
        <v/>
      </c>
      <c r="AC73" s="132" t="str">
        <f t="shared" si="115"/>
        <v/>
      </c>
      <c r="AD73" s="90" t="str">
        <f t="shared" si="110"/>
        <v/>
      </c>
      <c r="AE73" s="135"/>
    </row>
    <row r="74" spans="2:31" ht="53.25" customHeight="1" x14ac:dyDescent="0.2">
      <c r="B74" s="161" t="s">
        <v>279</v>
      </c>
      <c r="C74" s="163" t="s">
        <v>134</v>
      </c>
      <c r="D74" s="164" t="s">
        <v>280</v>
      </c>
      <c r="E74" s="163" t="s">
        <v>201</v>
      </c>
      <c r="F74" s="164" t="s">
        <v>240</v>
      </c>
      <c r="G74" s="165" t="s">
        <v>241</v>
      </c>
      <c r="H74" s="163" t="s">
        <v>155</v>
      </c>
      <c r="I74" s="157" t="str">
        <f t="shared" ref="I74" si="116">IF(H74&lt;=0,"",IF(H74="No se ha presentado en los últimos 5 años","Rara vez",IF(H74="Al menos 1 vez en los últimos 5 años","Improbable",IF(H74="Al menos 1 vez en los últimos 2 años","Posible",IF(H74="Al menos 1 vez en el último año","Probable",IF(H74="Más de 1 vez al año","Casi Seguro"))))))</f>
        <v>Posible</v>
      </c>
      <c r="J74" s="166">
        <f t="shared" ref="J74" si="117">IF(I74="","",IF(I74="Rara vez",0.2,IF(I74="Improbable",0.4,IF(I74="Posible",0.6,IF(I74="Probable",0.8,IF(I74="Casi Seguro",1,))))))</f>
        <v>0.6</v>
      </c>
      <c r="K74" s="154" t="s">
        <v>164</v>
      </c>
      <c r="L74" s="156" t="str">
        <f>IF(NOT(ISERROR(MATCH(K74,'[5]Tabla Impacto'!$B$220:$B$222,0))),'[5]Tabla Impacto'!$F$222&amp;"Por favor no seleccionar los criterios de impacto(Afectación Económica o presupuestal y Pérdida Reputacional)",K74)</f>
        <v>Responder afirmativamente de SEIS a ONCE</v>
      </c>
      <c r="M74" s="157" t="str">
        <f>IF(OR(L74='[5]Tabla Impacto'!$C$5),"Moderado",IF(OR(L74='[5]Tabla Impacto'!$C$6),"Mayor",IF(OR(L74='[5]Tabla Impacto'!$C$7),"Catastrófico","")))</f>
        <v>Mayor</v>
      </c>
      <c r="N74" s="156">
        <f>IF(M74="","",IF(M74="Leve",0.2,IF(M74="Menor",0.4,IF(M74="Moderado",0.6,IF(M74="Mayor",0.8,IF(M74="Catastrófico",1,))))))</f>
        <v>0.8</v>
      </c>
      <c r="O74" s="159" t="str">
        <f t="shared" ref="O74" si="118">IF(OR(AND(I74="Rara vez",M74="Leve"),AND(I74="Rara vez",M74="Menor"),AND(I74="Improbable",M74="Leve")),"Bajo",IF(OR(AND(I74="Rara vez",M74="Moderado"),AND(I74="Improbable",M74="Menor"),AND(I74="Improbable",M74="Moderado"),AND(I74="Posible",M74="Leve"),AND(I74="Posible",M74="Menor"),AND(I74="Posible",M74="Moderado"),AND(I74="Probable",M74="Leve"),AND(I74="Probable",M74="Menor")),"Moderado",IF(OR(AND(I74="Rara vez",M74="Mayor"),AND(I74="Improbable",M74="Mayor"),AND(I74="Posible",M74="Mayor"),AND(I74="Probable",M74="Moderado"),AND(I74="Probable",M74="Mayor"),AND(I74="Casi Seguro",M74="Leve"),AND(I74="Casi Seguro",M74="Menor"),AND(I74="Casi Seguro",M74="Moderado"),AND(I74="Casi Seguro",M74="Mayor")),"Alto",IF(OR(AND(I74="Rara vez",M74="Catastrófico"),AND(I74="Improbable",M74="Catastrófico"),AND(I74="Posible",M74="Catastrófico"),AND(I74="Probable",M74="Catastrófico"),AND(I74="Casi Seguro",M74="Catastrófico")),"Extremo",""))))</f>
        <v>Alto</v>
      </c>
      <c r="P74" s="128">
        <v>1</v>
      </c>
      <c r="Q74" s="129" t="s">
        <v>281</v>
      </c>
      <c r="R74" s="130" t="str">
        <f>IF(OR(S74="Preventivo",S74="Detectivo"),"Probabilidad",IF(S74="Correctivo","Impacto",""))</f>
        <v>Impacto</v>
      </c>
      <c r="S74" s="131" t="s">
        <v>92</v>
      </c>
      <c r="T74" s="131" t="s">
        <v>96</v>
      </c>
      <c r="U74" s="132" t="str">
        <f>IF(AND(S74="Preventivo",T74="Automático"),"50%",IF(AND(S74="Preventivo",T74="Manual"),"40%",IF(AND(S74="Detectivo",T74="Automático"),"40%",IF(AND(S74="Detectivo",T74="Manual"),"30%",IF(AND(S74="Correctivo",T74="Automático"),"35%",IF(AND(S74="Correctivo",T74="Manual"),"25%",""))))))</f>
        <v>25%</v>
      </c>
      <c r="V74" s="131" t="s">
        <v>99</v>
      </c>
      <c r="W74" s="131" t="s">
        <v>104</v>
      </c>
      <c r="X74" s="131" t="s">
        <v>108</v>
      </c>
      <c r="Y74" s="133">
        <f>IFERROR(IF(R74="Probabilidad",(J74-(+J74*U74)),IF(R74="Impacto",J74,"")),"")</f>
        <v>0.6</v>
      </c>
      <c r="Z74" s="134" t="str">
        <f t="shared" si="91"/>
        <v>Posible</v>
      </c>
      <c r="AA74" s="132">
        <f>+Y74</f>
        <v>0.6</v>
      </c>
      <c r="AB74" s="134" t="str">
        <f t="shared" si="93"/>
        <v>Moderado</v>
      </c>
      <c r="AC74" s="132">
        <f>IFERROR(IF(R74="Impacto",(N74-(+N74*U74)),IF(R74="Probabilidad",N74,"")),"")</f>
        <v>0.60000000000000009</v>
      </c>
      <c r="AD74" s="90" t="str">
        <f t="shared" si="110"/>
        <v>Moderado</v>
      </c>
      <c r="AE74" s="135" t="s">
        <v>119</v>
      </c>
    </row>
    <row r="75" spans="2:31" ht="53.25" customHeight="1" x14ac:dyDescent="0.2">
      <c r="B75" s="162"/>
      <c r="C75" s="164"/>
      <c r="D75" s="164"/>
      <c r="E75" s="164"/>
      <c r="F75" s="164"/>
      <c r="G75" s="165"/>
      <c r="H75" s="164"/>
      <c r="I75" s="158"/>
      <c r="J75" s="156"/>
      <c r="K75" s="155"/>
      <c r="L75" s="156">
        <f>IF(NOT(ISERROR(MATCH(K75,_xlfn.ANCHORARRAY(G86),0))),J88&amp;"Por favor no seleccionar los criterios de impacto",K75)</f>
        <v>0</v>
      </c>
      <c r="M75" s="158"/>
      <c r="N75" s="156"/>
      <c r="O75" s="160"/>
      <c r="P75" s="128">
        <v>2</v>
      </c>
      <c r="Q75" s="129"/>
      <c r="R75" s="130" t="str">
        <f>IF(OR(S75="Preventivo",S75="Detectivo"),"Probabilidad",IF(S75="Correctivo","Impacto",""))</f>
        <v/>
      </c>
      <c r="S75" s="131"/>
      <c r="T75" s="131"/>
      <c r="U75" s="132" t="str">
        <f t="shared" ref="U75:U79" si="119">IF(AND(S75="Preventivo",T75="Automático"),"50%",IF(AND(S75="Preventivo",T75="Manual"),"40%",IF(AND(S75="Detectivo",T75="Automático"),"40%",IF(AND(S75="Detectivo",T75="Manual"),"30%",IF(AND(S75="Correctivo",T75="Automático"),"35%",IF(AND(S75="Correctivo",T75="Manual"),"25%",""))))))</f>
        <v/>
      </c>
      <c r="V75" s="131"/>
      <c r="W75" s="131"/>
      <c r="X75" s="131"/>
      <c r="Y75" s="133" t="str">
        <f>IFERROR(IF(AND(R74="Probabilidad",R75="Probabilidad"),(AA74-(+AA74*U75)),IF(R75="Probabilidad",(J74-(+J74*U75)),IF(R75="Impacto",AA74,""))),"")</f>
        <v/>
      </c>
      <c r="Z75" s="134" t="str">
        <f t="shared" si="91"/>
        <v/>
      </c>
      <c r="AA75" s="132" t="str">
        <f t="shared" ref="AA75:AA79" si="120">+Y75</f>
        <v/>
      </c>
      <c r="AB75" s="134" t="str">
        <f t="shared" si="93"/>
        <v/>
      </c>
      <c r="AC75" s="132" t="str">
        <f>IFERROR(IF(AND(R74="Impacto",R75="Impacto"),(AC74-(+AC74*U75)),IF(R75="Impacto",(N74-(+N74*U75)),IF(R75="Probabilidad",AC74,""))),"")</f>
        <v/>
      </c>
      <c r="AD75" s="138" t="str">
        <f t="shared" ref="AD75:AD76" si="121">IFERROR(IF(OR(AND(Z75="Muy Baja",AB75="Leve"),AND(Z75="Muy Baja",AB75="Menor"),AND(Z75="Baja",AB75="Leve")),"Bajo",IF(OR(AND(Z75="Muy baja",AB75="Moderado"),AND(Z75="Baja",AB75="Menor"),AND(Z75="Baja",AB75="Moderado"),AND(Z75="Media",AB75="Leve"),AND(Z75="Media",AB75="Menor"),AND(Z75="Media",AB75="Moderado"),AND(Z75="Alta",AB75="Leve"),AND(Z75="Alta",AB75="Menor")),"Moderado",IF(OR(AND(Z75="Muy Baja",AB75="Mayor"),AND(Z75="Baja",AB75="Mayor"),AND(Z75="Media",AB75="Mayor"),AND(Z75="Alta",AB75="Moderado"),AND(Z75="Alta",AB75="Mayor"),AND(Z75="Muy Alta",AB75="Leve"),AND(Z75="Muy Alta",AB75="Menor"),AND(Z75="Muy Alta",AB75="Moderado"),AND(Z75="Muy Alta",AB75="Mayor")),"Alto",IF(OR(AND(Z75="Muy Baja",AB75="Catastrófico"),AND(Z75="Baja",AB75="Catastrófico"),AND(Z75="Media",AB75="Catastrófico"),AND(Z75="Alta",AB75="Catastrófico"),AND(Z75="Muy Alta",AB75="Catastrófico")),"Extremo","")))),"")</f>
        <v/>
      </c>
      <c r="AE75" s="135"/>
    </row>
    <row r="76" spans="2:31" ht="53.25" customHeight="1" x14ac:dyDescent="0.2">
      <c r="B76" s="162"/>
      <c r="C76" s="164"/>
      <c r="D76" s="164"/>
      <c r="E76" s="164"/>
      <c r="F76" s="164"/>
      <c r="G76" s="165"/>
      <c r="H76" s="164"/>
      <c r="I76" s="158"/>
      <c r="J76" s="156"/>
      <c r="K76" s="155"/>
      <c r="L76" s="156">
        <f>IF(NOT(ISERROR(MATCH(K76,_xlfn.ANCHORARRAY(G87),0))),J89&amp;"Por favor no seleccionar los criterios de impacto",K76)</f>
        <v>0</v>
      </c>
      <c r="M76" s="158"/>
      <c r="N76" s="156"/>
      <c r="O76" s="160"/>
      <c r="P76" s="128">
        <v>3</v>
      </c>
      <c r="Q76" s="137"/>
      <c r="R76" s="130" t="str">
        <f>IF(OR(S76="Preventivo",S76="Detectivo"),"Probabilidad",IF(S76="Correctivo","Impacto",""))</f>
        <v/>
      </c>
      <c r="S76" s="131"/>
      <c r="T76" s="131"/>
      <c r="U76" s="132" t="str">
        <f t="shared" si="119"/>
        <v/>
      </c>
      <c r="V76" s="131"/>
      <c r="W76" s="131"/>
      <c r="X76" s="131"/>
      <c r="Y76" s="133" t="str">
        <f>IFERROR(IF(AND(R75="Probabilidad",R76="Probabilidad"),(AA75-(+AA75*U76)),IF(AND(R75="Impacto",R76="Probabilidad"),(AA74-(+AA74*U76)),IF(R76="Impacto",AA75,""))),"")</f>
        <v/>
      </c>
      <c r="Z76" s="134" t="str">
        <f t="shared" si="91"/>
        <v/>
      </c>
      <c r="AA76" s="132" t="str">
        <f t="shared" si="120"/>
        <v/>
      </c>
      <c r="AB76" s="134" t="str">
        <f t="shared" si="93"/>
        <v/>
      </c>
      <c r="AC76" s="132" t="str">
        <f>IFERROR(IF(AND(R75="Impacto",R76="Impacto"),(AC75-(+AC75*U76)),IF(AND(R75="Probabilidad",R76="Impacto"),(AC74-(+AC74*U76)),IF(R76="Probabilidad",AC75,""))),"")</f>
        <v/>
      </c>
      <c r="AD76" s="138" t="str">
        <f t="shared" si="121"/>
        <v/>
      </c>
      <c r="AE76" s="135"/>
    </row>
    <row r="77" spans="2:31" ht="53.25" customHeight="1" x14ac:dyDescent="0.2">
      <c r="B77" s="162"/>
      <c r="C77" s="164"/>
      <c r="D77" s="164"/>
      <c r="E77" s="164"/>
      <c r="F77" s="164"/>
      <c r="G77" s="165"/>
      <c r="H77" s="164"/>
      <c r="I77" s="158"/>
      <c r="J77" s="156"/>
      <c r="K77" s="155"/>
      <c r="L77" s="156">
        <f>IF(NOT(ISERROR(MATCH(K77,_xlfn.ANCHORARRAY(G88),0))),J90&amp;"Por favor no seleccionar los criterios de impacto",K77)</f>
        <v>0</v>
      </c>
      <c r="M77" s="158"/>
      <c r="N77" s="156"/>
      <c r="O77" s="160"/>
      <c r="P77" s="128">
        <v>4</v>
      </c>
      <c r="Q77" s="129"/>
      <c r="R77" s="130" t="str">
        <f t="shared" ref="R77:R79" si="122">IF(OR(S77="Preventivo",S77="Detectivo"),"Probabilidad",IF(S77="Correctivo","Impacto",""))</f>
        <v/>
      </c>
      <c r="S77" s="131"/>
      <c r="T77" s="131"/>
      <c r="U77" s="132" t="str">
        <f t="shared" si="119"/>
        <v/>
      </c>
      <c r="V77" s="131"/>
      <c r="W77" s="131"/>
      <c r="X77" s="131"/>
      <c r="Y77" s="133" t="str">
        <f t="shared" ref="Y77:Y79" si="123">IFERROR(IF(AND(R76="Probabilidad",R77="Probabilidad"),(AA76-(+AA76*U77)),IF(AND(R76="Impacto",R77="Probabilidad"),(AA75-(+AA75*U77)),IF(R77="Impacto",AA76,""))),"")</f>
        <v/>
      </c>
      <c r="Z77" s="134" t="str">
        <f t="shared" si="91"/>
        <v/>
      </c>
      <c r="AA77" s="132" t="str">
        <f t="shared" si="120"/>
        <v/>
      </c>
      <c r="AB77" s="134" t="str">
        <f t="shared" si="93"/>
        <v/>
      </c>
      <c r="AC77" s="132" t="str">
        <f t="shared" ref="AC77:AC79" si="124">IFERROR(IF(AND(R76="Impacto",R77="Impacto"),(AC76-(+AC76*U77)),IF(AND(R76="Probabilidad",R77="Impacto"),(AC75-(+AC75*U77)),IF(R77="Probabilidad",AC76,""))),"")</f>
        <v/>
      </c>
      <c r="AD77" s="138" t="str">
        <f>IFERROR(IF(OR(AND(Z77="Muy Baja",AB77="Leve"),AND(Z77="Muy Baja",AB77="Menor"),AND(Z77="Baja",AB77="Leve")),"Bajo",IF(OR(AND(Z77="Muy baja",AB77="Moderado"),AND(Z77="Baja",AB77="Menor"),AND(Z77="Baja",AB77="Moderado"),AND(Z77="Media",AB77="Leve"),AND(Z77="Media",AB77="Menor"),AND(Z77="Media",AB77="Moderado"),AND(Z77="Alta",AB77="Leve"),AND(Z77="Alta",AB77="Menor")),"Moderado",IF(OR(AND(Z77="Muy Baja",AB77="Mayor"),AND(Z77="Baja",AB77="Mayor"),AND(Z77="Media",AB77="Mayor"),AND(Z77="Alta",AB77="Moderado"),AND(Z77="Alta",AB77="Mayor"),AND(Z77="Muy Alta",AB77="Leve"),AND(Z77="Muy Alta",AB77="Menor"),AND(Z77="Muy Alta",AB77="Moderado"),AND(Z77="Muy Alta",AB77="Mayor")),"Alto",IF(OR(AND(Z77="Muy Baja",AB77="Catastrófico"),AND(Z77="Baja",AB77="Catastrófico"),AND(Z77="Media",AB77="Catastrófico"),AND(Z77="Alta",AB77="Catastrófico"),AND(Z77="Muy Alta",AB77="Catastrófico")),"Extremo","")))),"")</f>
        <v/>
      </c>
      <c r="AE77" s="135"/>
    </row>
    <row r="78" spans="2:31" ht="53.25" customHeight="1" x14ac:dyDescent="0.2">
      <c r="B78" s="162"/>
      <c r="C78" s="164"/>
      <c r="D78" s="164"/>
      <c r="E78" s="164"/>
      <c r="F78" s="164"/>
      <c r="G78" s="165"/>
      <c r="H78" s="164"/>
      <c r="I78" s="158"/>
      <c r="J78" s="156"/>
      <c r="K78" s="155"/>
      <c r="L78" s="156">
        <f>IF(NOT(ISERROR(MATCH(K78,_xlfn.ANCHORARRAY(G89),0))),J91&amp;"Por favor no seleccionar los criterios de impacto",K78)</f>
        <v>0</v>
      </c>
      <c r="M78" s="158"/>
      <c r="N78" s="156"/>
      <c r="O78" s="160"/>
      <c r="P78" s="128">
        <v>5</v>
      </c>
      <c r="Q78" s="129"/>
      <c r="R78" s="130" t="str">
        <f t="shared" si="122"/>
        <v/>
      </c>
      <c r="S78" s="131"/>
      <c r="T78" s="131"/>
      <c r="U78" s="132" t="str">
        <f t="shared" si="119"/>
        <v/>
      </c>
      <c r="V78" s="131"/>
      <c r="W78" s="131"/>
      <c r="X78" s="131"/>
      <c r="Y78" s="136" t="str">
        <f t="shared" si="123"/>
        <v/>
      </c>
      <c r="Z78" s="134" t="str">
        <f t="shared" si="91"/>
        <v/>
      </c>
      <c r="AA78" s="132" t="str">
        <f t="shared" si="120"/>
        <v/>
      </c>
      <c r="AB78" s="134" t="str">
        <f t="shared" si="93"/>
        <v/>
      </c>
      <c r="AC78" s="132" t="str">
        <f t="shared" si="124"/>
        <v/>
      </c>
      <c r="AD78" s="138" t="str">
        <f t="shared" ref="AD78:AD79" si="125">IFERROR(IF(OR(AND(Z78="Muy Baja",AB78="Leve"),AND(Z78="Muy Baja",AB78="Menor"),AND(Z78="Baja",AB78="Leve")),"Bajo",IF(OR(AND(Z78="Muy baja",AB78="Moderado"),AND(Z78="Baja",AB78="Menor"),AND(Z78="Baja",AB78="Moderado"),AND(Z78="Media",AB78="Leve"),AND(Z78="Media",AB78="Menor"),AND(Z78="Media",AB78="Moderado"),AND(Z78="Alta",AB78="Leve"),AND(Z78="Alta",AB78="Menor")),"Moderado",IF(OR(AND(Z78="Muy Baja",AB78="Mayor"),AND(Z78="Baja",AB78="Mayor"),AND(Z78="Media",AB78="Mayor"),AND(Z78="Alta",AB78="Moderado"),AND(Z78="Alta",AB78="Mayor"),AND(Z78="Muy Alta",AB78="Leve"),AND(Z78="Muy Alta",AB78="Menor"),AND(Z78="Muy Alta",AB78="Moderado"),AND(Z78="Muy Alta",AB78="Mayor")),"Alto",IF(OR(AND(Z78="Muy Baja",AB78="Catastrófico"),AND(Z78="Baja",AB78="Catastrófico"),AND(Z78="Media",AB78="Catastrófico"),AND(Z78="Alta",AB78="Catastrófico"),AND(Z78="Muy Alta",AB78="Catastrófico")),"Extremo","")))),"")</f>
        <v/>
      </c>
      <c r="AE78" s="135"/>
    </row>
    <row r="79" spans="2:31" ht="53.25" customHeight="1" x14ac:dyDescent="0.2">
      <c r="B79" s="162"/>
      <c r="C79" s="164"/>
      <c r="D79" s="164"/>
      <c r="E79" s="164"/>
      <c r="F79" s="164"/>
      <c r="G79" s="165"/>
      <c r="H79" s="164"/>
      <c r="I79" s="158"/>
      <c r="J79" s="156"/>
      <c r="K79" s="155"/>
      <c r="L79" s="156">
        <f>IF(NOT(ISERROR(MATCH(K79,_xlfn.ANCHORARRAY(G90),0))),J92&amp;"Por favor no seleccionar los criterios de impacto",K79)</f>
        <v>0</v>
      </c>
      <c r="M79" s="158"/>
      <c r="N79" s="156"/>
      <c r="O79" s="160"/>
      <c r="P79" s="128">
        <v>6</v>
      </c>
      <c r="Q79" s="129"/>
      <c r="R79" s="130" t="str">
        <f t="shared" si="122"/>
        <v/>
      </c>
      <c r="S79" s="131"/>
      <c r="T79" s="131"/>
      <c r="U79" s="132" t="str">
        <f t="shared" si="119"/>
        <v/>
      </c>
      <c r="V79" s="131"/>
      <c r="W79" s="131"/>
      <c r="X79" s="131"/>
      <c r="Y79" s="133" t="str">
        <f t="shared" si="123"/>
        <v/>
      </c>
      <c r="Z79" s="134" t="str">
        <f t="shared" si="91"/>
        <v/>
      </c>
      <c r="AA79" s="132" t="str">
        <f t="shared" si="120"/>
        <v/>
      </c>
      <c r="AB79" s="134" t="str">
        <f t="shared" si="93"/>
        <v/>
      </c>
      <c r="AC79" s="132" t="str">
        <f t="shared" si="124"/>
        <v/>
      </c>
      <c r="AD79" s="138" t="str">
        <f t="shared" si="125"/>
        <v/>
      </c>
      <c r="AE79" s="135"/>
    </row>
    <row r="80" spans="2:31" ht="134.25" customHeight="1" x14ac:dyDescent="0.2">
      <c r="B80" s="179" t="s">
        <v>292</v>
      </c>
      <c r="C80" s="182" t="s">
        <v>135</v>
      </c>
      <c r="D80" s="183" t="s">
        <v>247</v>
      </c>
      <c r="E80" s="182" t="s">
        <v>201</v>
      </c>
      <c r="F80" s="187" t="s">
        <v>248</v>
      </c>
      <c r="G80" s="182" t="s">
        <v>249</v>
      </c>
      <c r="H80" s="182" t="s">
        <v>156</v>
      </c>
      <c r="I80" s="173" t="str">
        <f>IF(H80&lt;=0,"",IF(H80="No se ha presentado en los últimos 5 años","Rara vez",IF(H80="Al menos 1 vez en los últimos 5 años","Improbable",IF(H80="Al menos 1 vez en los últimos 2 años","Posible",IF(H80="Al menos 1 vez en el último año","Probable",IF(H80="Más de 1 vez al año","Casi Seguro"))))))</f>
        <v>Probable</v>
      </c>
      <c r="J80" s="170">
        <f>IF(I80="","",IF(I80="Rara vez",0.2,IF(I80="Improbable",0.4,IF(I80="Posible",0.6,IF(I80="Probable",0.8,IF(I80="Casi Seguro",1,))))))</f>
        <v>0.8</v>
      </c>
      <c r="K80" s="188" t="s">
        <v>165</v>
      </c>
      <c r="L80" s="170" t="str">
        <f>IF(NOT(ISERROR(MATCH(K80,'[6]Tabla Impacto'!$B$220:$B$222,0))),'[6]Tabla Impacto'!$F$222&amp;"Por favor no seleccionar los criterios de impacto(Criterios para calificar el impacto)",K80)</f>
        <v xml:space="preserve">Responder afirmativamente de DOCE a DIECINUEVE </v>
      </c>
      <c r="M80" s="173" t="str">
        <f>IF(OR(L80='[6]Tabla Impacto'!$C$5),"Moderado",IF(OR(L80='[6]Tabla Impacto'!$C$6),"Mayor",IF(OR(L80='[6]Tabla Impacto'!$C$7),"Catastrófico","")))</f>
        <v>Catastrófico</v>
      </c>
      <c r="N80" s="170">
        <f>IF(M80="","",IF(M80="Leve",0.2,IF(M80="Menor",0.4,IF(M80="Moderado",0.6,IF(M80="Mayor",0.8,IF(M80="Catastrófico",1,))))))</f>
        <v>1</v>
      </c>
      <c r="O80" s="176" t="str">
        <f>IF(OR(AND(I80="Rara vez",M80="Leve"),AND(I80="Rara vez",M80="Menor"),AND(I80="Improbable",M80="Leve")),"Bajo",IF(OR(AND(I80="Rara vez",M80="Moderado"),AND(I80="Improbable",M80="Menor"),AND(I80="Improbable",M80="Moderado"),AND(I80="Posible",M80="Leve"),AND(I80="Posible",M80="Menor"),AND(I80="Posible",M80="Moderado"),AND(I80="Probable",M80="Leve"),AND(I80="Probable",M80="Menor")),"Moderado",IF(OR(AND(I80="Rara vez",M80="Mayor"),AND(I80="Improbable",M80="Mayor"),AND(I80="Posible",M80="Mayor"),AND(I80="Probable",M80="Moderado"),AND(I80="Probable",M80="Mayor"),AND(I80="Casi Seguro",M80="Leve"),AND(I80="Casi Seguro",M80="Menor"),AND(I80="Casi Seguro",M80="Moderado"),AND(I80="Casi Seguro",M80="Mayor")),"Alto",IF(OR(AND(I80="Rara vez",M80="Catastrófico"),AND(I80="Improbable",M80="Catastrófico"),AND(I80="Posible",M80="Catastrófico"),AND(I80="Probable",M80="Catastrófico"),AND(I80="Casi Seguro",M80="Catastrófico")),"Extremo",""))))</f>
        <v>Extremo</v>
      </c>
      <c r="P80" s="101">
        <v>1</v>
      </c>
      <c r="Q80" s="107" t="s">
        <v>250</v>
      </c>
      <c r="R80" s="103" t="str">
        <f>IF(OR(S80="Preventivo",S80="Detectivo"),"Probabilidad",IF(S80="Correctivo","Impacto",""))</f>
        <v>Probabilidad</v>
      </c>
      <c r="S80" s="91" t="s">
        <v>88</v>
      </c>
      <c r="T80" s="91" t="s">
        <v>96</v>
      </c>
      <c r="U80" s="104" t="str">
        <f>IF(AND(S80="Preventivo",T80="Automático"),"50%",IF(AND(S80="Preventivo",T80="Manual"),"40%",IF(AND(S80="Detectivo",T80="Automático"),"40%",IF(AND(S80="Detectivo",T80="Manual"),"30%",IF(AND(S80="Correctivo",T80="Automático"),"35%",IF(AND(S80="Correctivo",T80="Manual"),"25%",""))))))</f>
        <v>40%</v>
      </c>
      <c r="V80" s="91" t="s">
        <v>102</v>
      </c>
      <c r="W80" s="91" t="s">
        <v>104</v>
      </c>
      <c r="X80" s="91" t="s">
        <v>110</v>
      </c>
      <c r="Y80" s="105">
        <f>IFERROR(IF(R80="Probabilidad",(J80-(+J80*U80)),IF(R80="Impacto",J80,"")),"")</f>
        <v>0.48</v>
      </c>
      <c r="Z80" s="100" t="str">
        <f>IFERROR(IF(Y80="","",IF(Y80&lt;=0.2,"Rara vez",IF(Y80&lt;=0.4,"Improbable",IF(Y80&lt;=0.6,"Posible",IF(Y80&lt;=0.8,"Probable","Casi Seguro"))))),"")</f>
        <v>Posible</v>
      </c>
      <c r="AA80" s="104">
        <f>+Y80</f>
        <v>0.48</v>
      </c>
      <c r="AB80" s="100" t="str">
        <f>IFERROR(IF(AC80="","",IF(AC80&lt;=0.6,"Moderado",IF(AC80&lt;=0.8,"Mayor","Catastrófico"))),"")</f>
        <v>Catastrófico</v>
      </c>
      <c r="AC80" s="104">
        <f>IFERROR(IF(R80="Impacto",(N80-(+N80*U80)),IF(R80="Probabilidad",N80,"")),"")</f>
        <v>1</v>
      </c>
      <c r="AD80" s="90" t="str">
        <f>IFERROR(IF(OR(AND(Z80="Rara vez",AB80="Leve"),AND(Z80="Rara vez",AB80="Menor"),AND(Z80="Improbable",AB80="Leve")),"Bajo",IF(OR(AND(Z80="Rara vez",AB80="Moderado"),AND(Z80="Improbable",AB80="Menor"),AND(Z80="Improbable",AB80="Moderado"),AND(Z80="Posible",AB80="Leve"),AND(Z80="Posible",AB80="Menor"),AND(Z80="Posible",AB80="Moderado"),AND(Z80="Probable",AB80="Leve"),AND(Z80="Probable",AB80="Menor")),"Moderado",IF(OR(AND(Z80="Rara vez",AB80="Mayor"),AND(Z80="Improbable",AB80="Mayor"),AND(Z80="Posible",AB80="Mayor"),AND(Z80="Probable",AB80="Moderado"),AND(Z80="Probable",AB80="Mayor"),AND(Z80="Casi Seguro",AB80="Leve"),AND(Z80="Casi Seguro",AB80="Menor"),AND(Z80="Casi Seguro",AB80="Moderado"),AND(Z80="Casi Seguro",AB80="Mayor")),"Alto",IF(OR(AND(Z80="Rara vez",AB80="Catastrófico"),AND(Z80="Improbable",AB80="Catastrófico"),AND(Z80="Posible",AB80="Catastrófico"),AND(Z80="Probable",AB80="Catastrófico"),AND(Z80="Casi Seguro",AB80="Catastrófico")),"Extremo","")))),"")</f>
        <v>Extremo</v>
      </c>
      <c r="AE80" s="126"/>
    </row>
    <row r="81" spans="2:31" ht="154.5" customHeight="1" x14ac:dyDescent="0.2">
      <c r="B81" s="180"/>
      <c r="C81" s="183"/>
      <c r="D81" s="183"/>
      <c r="E81" s="183"/>
      <c r="F81" s="185"/>
      <c r="G81" s="183"/>
      <c r="H81" s="183"/>
      <c r="I81" s="174"/>
      <c r="J81" s="171"/>
      <c r="K81" s="189"/>
      <c r="L81" s="171">
        <f>IF(NOT(ISERROR(MATCH(K81,_xlfn.ANCHORARRAY(G92),0))),J94&amp;"Por favor no seleccionar los criterios de impacto",K81)</f>
        <v>0</v>
      </c>
      <c r="M81" s="174"/>
      <c r="N81" s="171"/>
      <c r="O81" s="177"/>
      <c r="P81" s="106">
        <v>2</v>
      </c>
      <c r="Q81" s="107" t="s">
        <v>251</v>
      </c>
      <c r="R81" s="108" t="str">
        <f>IF(OR(S81="Preventivo",S81="Detectivo"),"Probabilidad",IF(S81="Correctivo","Impacto",""))</f>
        <v>Probabilidad</v>
      </c>
      <c r="S81" s="109" t="s">
        <v>88</v>
      </c>
      <c r="T81" s="109" t="s">
        <v>96</v>
      </c>
      <c r="U81" s="110" t="str">
        <f t="shared" ref="U81:U85" si="126">IF(AND(S81="Preventivo",T81="Automático"),"50%",IF(AND(S81="Preventivo",T81="Manual"),"40%",IF(AND(S81="Detectivo",T81="Automático"),"40%",IF(AND(S81="Detectivo",T81="Manual"),"30%",IF(AND(S81="Correctivo",T81="Automático"),"35%",IF(AND(S81="Correctivo",T81="Manual"),"25%",""))))))</f>
        <v>40%</v>
      </c>
      <c r="V81" s="109" t="s">
        <v>102</v>
      </c>
      <c r="W81" s="109" t="s">
        <v>104</v>
      </c>
      <c r="X81" s="109" t="s">
        <v>110</v>
      </c>
      <c r="Y81" s="111">
        <f>IFERROR(IF(AND(R80="Probabilidad",R81="Probabilidad"),(AA80-(+AA80*U81)),IF(R81="Probabilidad",(J80-(+J80*U81)),IF(R81="Impacto",AA80,""))),"")</f>
        <v>0.28799999999999998</v>
      </c>
      <c r="Z81" s="100" t="str">
        <f t="shared" ref="Z81:Z85" si="127">IFERROR(IF(Y81="","",IF(Y81&lt;=0.2,"Rara vez",IF(Y81&lt;=0.4,"Improbable",IF(Y81&lt;=0.6,"Posible",IF(Y81&lt;=0.8,"Probable","Casi Seguro"))))),"")</f>
        <v>Improbable</v>
      </c>
      <c r="AA81" s="110">
        <f t="shared" ref="AA81:AA85" si="128">+Y81</f>
        <v>0.28799999999999998</v>
      </c>
      <c r="AB81" s="100" t="str">
        <f t="shared" ref="AB81:AB85" si="129">IFERROR(IF(AC81="","",IF(AC81&lt;=0.6,"Moderado",IF(AC81&lt;=0.8,"Mayor","Catastrófico"))),"")</f>
        <v>Catastrófico</v>
      </c>
      <c r="AC81" s="110">
        <f>IFERROR(IF(AND(R80="Impacto",R81="Impacto"),(AC80-(+AC80*U81)),IF(R81="Impacto",(N80-(+N80*U81)),IF(R81="Probabilidad",AC80,""))),"")</f>
        <v>1</v>
      </c>
      <c r="AD81" s="90" t="str">
        <f t="shared" ref="AD81:AD85" si="130">IFERROR(IF(OR(AND(Z81="Rara vez",AB81="Leve"),AND(Z81="Rara vez",AB81="Menor"),AND(Z81="Improbable",AB81="Leve")),"Bajo",IF(OR(AND(Z81="Rara vez",AB81="Moderado"),AND(Z81="Improbable",AB81="Menor"),AND(Z81="Improbable",AB81="Moderado"),AND(Z81="Posible",AB81="Leve"),AND(Z81="Posible",AB81="Menor"),AND(Z81="Posible",AB81="Moderado"),AND(Z81="Probable",AB81="Leve"),AND(Z81="Probable",AB81="Menor")),"Moderado",IF(OR(AND(Z81="Rara vez",AB81="Mayor"),AND(Z81="Improbable",AB81="Mayor"),AND(Z81="Posible",AB81="Mayor"),AND(Z81="Probable",AB81="Moderado"),AND(Z81="Probable",AB81="Mayor"),AND(Z81="Casi Seguro",AB81="Leve"),AND(Z81="Casi Seguro",AB81="Menor"),AND(Z81="Casi Seguro",AB81="Moderado"),AND(Z81="Casi Seguro",AB81="Mayor")),"Alto",IF(OR(AND(Z81="Rara vez",AB81="Catastrófico"),AND(Z81="Improbable",AB81="Catastrófico"),AND(Z81="Posible",AB81="Catastrófico"),AND(Z81="Probable",AB81="Catastrófico"),AND(Z81="Casi Seguro",AB81="Catastrófico")),"Extremo","")))),"")</f>
        <v>Extremo</v>
      </c>
      <c r="AE81" s="126"/>
    </row>
    <row r="82" spans="2:31" ht="189" customHeight="1" x14ac:dyDescent="0.2">
      <c r="B82" s="180"/>
      <c r="C82" s="183"/>
      <c r="D82" s="183"/>
      <c r="E82" s="183"/>
      <c r="F82" s="185"/>
      <c r="G82" s="183"/>
      <c r="H82" s="183"/>
      <c r="I82" s="174"/>
      <c r="J82" s="171"/>
      <c r="K82" s="189"/>
      <c r="L82" s="171">
        <f>IF(NOT(ISERROR(MATCH(K82,_xlfn.ANCHORARRAY(G93),0))),J95&amp;"Por favor no seleccionar los criterios de impacto",K82)</f>
        <v>0</v>
      </c>
      <c r="M82" s="174"/>
      <c r="N82" s="171"/>
      <c r="O82" s="177"/>
      <c r="P82" s="106">
        <v>3</v>
      </c>
      <c r="Q82" s="115" t="s">
        <v>252</v>
      </c>
      <c r="R82" s="108" t="str">
        <f>IF(OR(S82="Preventivo",S82="Detectivo"),"Probabilidad",IF(S82="Correctivo","Impacto",""))</f>
        <v>Probabilidad</v>
      </c>
      <c r="S82" s="109" t="s">
        <v>88</v>
      </c>
      <c r="T82" s="109" t="s">
        <v>96</v>
      </c>
      <c r="U82" s="110" t="str">
        <f t="shared" si="126"/>
        <v>40%</v>
      </c>
      <c r="V82" s="109" t="s">
        <v>99</v>
      </c>
      <c r="W82" s="109" t="s">
        <v>104</v>
      </c>
      <c r="X82" s="109" t="s">
        <v>108</v>
      </c>
      <c r="Y82" s="111">
        <f>IFERROR(IF(AND(R81="Probabilidad",R82="Probabilidad"),(AA81-(+AA81*U82)),IF(AND(R81="Impacto",R82="Probabilidad"),(AA80-(+AA80*U82)),IF(R82="Impacto",AA81,""))),"")</f>
        <v>0.17279999999999998</v>
      </c>
      <c r="Z82" s="100" t="str">
        <f t="shared" si="127"/>
        <v>Rara vez</v>
      </c>
      <c r="AA82" s="110">
        <f t="shared" si="128"/>
        <v>0.17279999999999998</v>
      </c>
      <c r="AB82" s="100" t="str">
        <f t="shared" si="129"/>
        <v>Catastrófico</v>
      </c>
      <c r="AC82" s="110">
        <f>IFERROR(IF(AND(R81="Impacto",R82="Impacto"),(AC81-(+AC81*U82)),IF(AND(R81="Probabilidad",R82="Impacto"),(AC80-(+AC80*U82)),IF(R82="Probabilidad",AC81,""))),"")</f>
        <v>1</v>
      </c>
      <c r="AD82" s="90" t="str">
        <f t="shared" si="130"/>
        <v>Extremo</v>
      </c>
      <c r="AE82" s="126" t="s">
        <v>119</v>
      </c>
    </row>
    <row r="83" spans="2:31" x14ac:dyDescent="0.2">
      <c r="B83" s="180"/>
      <c r="C83" s="183"/>
      <c r="D83" s="183"/>
      <c r="E83" s="183"/>
      <c r="F83" s="185"/>
      <c r="G83" s="183"/>
      <c r="H83" s="183"/>
      <c r="I83" s="174"/>
      <c r="J83" s="171"/>
      <c r="K83" s="189"/>
      <c r="L83" s="171">
        <f>IF(NOT(ISERROR(MATCH(K83,_xlfn.ANCHORARRAY(G94),0))),J96&amp;"Por favor no seleccionar los criterios de impacto",K83)</f>
        <v>0</v>
      </c>
      <c r="M83" s="174"/>
      <c r="N83" s="171"/>
      <c r="O83" s="177"/>
      <c r="P83" s="106">
        <v>4</v>
      </c>
      <c r="Q83" s="107"/>
      <c r="R83" s="108" t="str">
        <f t="shared" ref="R83:R85" si="131">IF(OR(S83="Preventivo",S83="Detectivo"),"Probabilidad",IF(S83="Correctivo","Impacto",""))</f>
        <v/>
      </c>
      <c r="S83" s="109"/>
      <c r="T83" s="109"/>
      <c r="U83" s="110" t="str">
        <f t="shared" si="126"/>
        <v/>
      </c>
      <c r="V83" s="109"/>
      <c r="W83" s="109"/>
      <c r="X83" s="109"/>
      <c r="Y83" s="111" t="str">
        <f t="shared" ref="Y83:Y85" si="132">IFERROR(IF(AND(R82="Probabilidad",R83="Probabilidad"),(AA82-(+AA82*U83)),IF(AND(R82="Impacto",R83="Probabilidad"),(AA81-(+AA81*U83)),IF(R83="Impacto",AA82,""))),"")</f>
        <v/>
      </c>
      <c r="Z83" s="100" t="str">
        <f t="shared" si="127"/>
        <v/>
      </c>
      <c r="AA83" s="110" t="str">
        <f t="shared" si="128"/>
        <v/>
      </c>
      <c r="AB83" s="100" t="str">
        <f t="shared" si="129"/>
        <v/>
      </c>
      <c r="AC83" s="110" t="str">
        <f t="shared" ref="AC83:AC85" si="133">IFERROR(IF(AND(R82="Impacto",R83="Impacto"),(AC82-(+AC82*U83)),IF(AND(R82="Probabilidad",R83="Impacto"),(AC81-(+AC81*U83)),IF(R83="Probabilidad",AC82,""))),"")</f>
        <v/>
      </c>
      <c r="AD83" s="90" t="str">
        <f t="shared" si="130"/>
        <v/>
      </c>
      <c r="AE83" s="126"/>
    </row>
    <row r="84" spans="2:31" x14ac:dyDescent="0.2">
      <c r="B84" s="180"/>
      <c r="C84" s="183"/>
      <c r="D84" s="183"/>
      <c r="E84" s="183"/>
      <c r="F84" s="185"/>
      <c r="G84" s="183"/>
      <c r="H84" s="183"/>
      <c r="I84" s="174"/>
      <c r="J84" s="171"/>
      <c r="K84" s="189"/>
      <c r="L84" s="171">
        <f>IF(NOT(ISERROR(MATCH(K84,_xlfn.ANCHORARRAY(G95),0))),J97&amp;"Por favor no seleccionar los criterios de impacto",K84)</f>
        <v>0</v>
      </c>
      <c r="M84" s="174"/>
      <c r="N84" s="171"/>
      <c r="O84" s="177"/>
      <c r="P84" s="106">
        <v>5</v>
      </c>
      <c r="Q84" s="107"/>
      <c r="R84" s="108" t="str">
        <f t="shared" si="131"/>
        <v/>
      </c>
      <c r="S84" s="109"/>
      <c r="T84" s="109"/>
      <c r="U84" s="110" t="str">
        <f t="shared" si="126"/>
        <v/>
      </c>
      <c r="V84" s="109"/>
      <c r="W84" s="109"/>
      <c r="X84" s="109"/>
      <c r="Y84" s="111" t="str">
        <f t="shared" si="132"/>
        <v/>
      </c>
      <c r="Z84" s="100" t="str">
        <f t="shared" si="127"/>
        <v/>
      </c>
      <c r="AA84" s="110" t="str">
        <f t="shared" si="128"/>
        <v/>
      </c>
      <c r="AB84" s="100" t="str">
        <f t="shared" si="129"/>
        <v/>
      </c>
      <c r="AC84" s="110" t="str">
        <f t="shared" si="133"/>
        <v/>
      </c>
      <c r="AD84" s="90" t="str">
        <f t="shared" si="130"/>
        <v/>
      </c>
      <c r="AE84" s="126"/>
    </row>
    <row r="85" spans="2:31" x14ac:dyDescent="0.2">
      <c r="B85" s="180"/>
      <c r="C85" s="183"/>
      <c r="D85" s="183"/>
      <c r="E85" s="183"/>
      <c r="F85" s="185"/>
      <c r="G85" s="183"/>
      <c r="H85" s="183"/>
      <c r="I85" s="174"/>
      <c r="J85" s="171"/>
      <c r="K85" s="189"/>
      <c r="L85" s="171">
        <f>IF(NOT(ISERROR(MATCH(K85,_xlfn.ANCHORARRAY(G96),0))),J98&amp;"Por favor no seleccionar los criterios de impacto",K85)</f>
        <v>0</v>
      </c>
      <c r="M85" s="174"/>
      <c r="N85" s="171"/>
      <c r="O85" s="177"/>
      <c r="P85" s="106">
        <v>6</v>
      </c>
      <c r="Q85" s="107"/>
      <c r="R85" s="108" t="str">
        <f t="shared" si="131"/>
        <v/>
      </c>
      <c r="S85" s="109"/>
      <c r="T85" s="109"/>
      <c r="U85" s="110" t="str">
        <f t="shared" si="126"/>
        <v/>
      </c>
      <c r="V85" s="109"/>
      <c r="W85" s="109"/>
      <c r="X85" s="109"/>
      <c r="Y85" s="111" t="str">
        <f t="shared" si="132"/>
        <v/>
      </c>
      <c r="Z85" s="100" t="str">
        <f t="shared" si="127"/>
        <v/>
      </c>
      <c r="AA85" s="110" t="str">
        <f t="shared" si="128"/>
        <v/>
      </c>
      <c r="AB85" s="100" t="str">
        <f t="shared" si="129"/>
        <v/>
      </c>
      <c r="AC85" s="110" t="str">
        <f t="shared" si="133"/>
        <v/>
      </c>
      <c r="AD85" s="90" t="str">
        <f t="shared" si="130"/>
        <v/>
      </c>
      <c r="AE85" s="126"/>
    </row>
    <row r="86" spans="2:31" ht="74.25" x14ac:dyDescent="0.2">
      <c r="B86" s="179" t="s">
        <v>293</v>
      </c>
      <c r="C86" s="182" t="s">
        <v>145</v>
      </c>
      <c r="D86" s="185" t="s">
        <v>313</v>
      </c>
      <c r="E86" s="182" t="s">
        <v>211</v>
      </c>
      <c r="F86" s="183" t="s">
        <v>253</v>
      </c>
      <c r="G86" s="185" t="s">
        <v>254</v>
      </c>
      <c r="H86" s="182" t="s">
        <v>154</v>
      </c>
      <c r="I86" s="173" t="str">
        <f>IF(H86&lt;=0,"",IF(H86="No se ha presentado en los últimos 5 años","Rara vez",IF(H86="Al menos 1 vez en los últimos 5 años","Improbable",IF(H86="Al menos 1 vez en los últimos 2 años","Posible",IF(H86="Al menos 1 vez en el último año","Probable",IF(H86="Más de 1 vez al año","Casi Seguro"))))))</f>
        <v>Improbable</v>
      </c>
      <c r="J86" s="170">
        <f>IF(I86="","",IF(I86="Rara vez",0.2,IF(I86="Improbable",0.4,IF(I86="Posible",0.6,IF(I86="Probable",0.8,IF(I86="Casi Seguro",1,))))))</f>
        <v>0.4</v>
      </c>
      <c r="K86" s="188" t="s">
        <v>165</v>
      </c>
      <c r="L86" s="170" t="str">
        <f>IF(NOT(ISERROR(MATCH(K86,'[7]Tabla Impacto'!$B$220:$B$222,0))),'[7]Tabla Impacto'!$F$222&amp;"Por favor no seleccionar los criterios de impacto(Criterios para calificar el impacto)",K86)</f>
        <v xml:space="preserve">Responder afirmativamente de DOCE a DIECINUEVE </v>
      </c>
      <c r="M86" s="173" t="str">
        <f>IF(OR(L86='[7]Tabla Impacto'!$C$5),"Moderado",IF(OR(L86='[7]Tabla Impacto'!$C$6),"Mayor",IF(OR(L86='[7]Tabla Impacto'!$C$7),"Catastrófico","")))</f>
        <v>Catastrófico</v>
      </c>
      <c r="N86" s="170">
        <f>IF(M86="","",IF(M86="Leve",0.2,IF(M86="Menor",0.4,IF(M86="Moderado",0.6,IF(M86="Mayor",0.8,IF(M86="Catastrófico",1,))))))</f>
        <v>1</v>
      </c>
      <c r="O86" s="176" t="str">
        <f>IF(OR(AND(I86="Rara vez",M86="Leve"),AND(I86="Rara vez",M86="Menor"),AND(I86="Improbable",M86="Leve")),"Bajo",IF(OR(AND(I86="Rara vez",M86="Moderado"),AND(I86="Improbable",M86="Menor"),AND(I86="Improbable",M86="Moderado"),AND(I86="Posible",M86="Leve"),AND(I86="Posible",M86="Menor"),AND(I86="Posible",M86="Moderado"),AND(I86="Probable",M86="Leve"),AND(I86="Probable",M86="Menor")),"Moderado",IF(OR(AND(I86="Rara vez",M86="Mayor"),AND(I86="Improbable",M86="Mayor"),AND(I86="Posible",M86="Mayor"),AND(I86="Probable",M86="Moderado"),AND(I86="Probable",M86="Mayor"),AND(I86="Casi Seguro",M86="Leve"),AND(I86="Casi Seguro",M86="Menor"),AND(I86="Casi Seguro",M86="Moderado"),AND(I86="Casi Seguro",M86="Mayor")),"Alto",IF(OR(AND(I86="Rara vez",M86="Catastrófico"),AND(I86="Improbable",M86="Catastrófico"),AND(I86="Posible",M86="Catastrófico"),AND(I86="Probable",M86="Catastrófico"),AND(I86="Casi Seguro",M86="Catastrófico")),"Extremo",""))))</f>
        <v>Extremo</v>
      </c>
      <c r="P86" s="101">
        <v>1</v>
      </c>
      <c r="Q86" s="152" t="s">
        <v>311</v>
      </c>
      <c r="R86" s="142" t="str">
        <f>IF(OR(S86="Preventivo",S86="Detectivo"),"Probabilidad",IF(S86="Correctivo","Impacto",""))</f>
        <v>Probabilidad</v>
      </c>
      <c r="S86" s="135" t="s">
        <v>90</v>
      </c>
      <c r="T86" s="135" t="s">
        <v>96</v>
      </c>
      <c r="U86" s="143" t="str">
        <f>IF(AND(S86="Preventivo",T86="Automático"),"50%",IF(AND(S86="Preventivo",T86="Manual"),"40%",IF(AND(S86="Detectivo",T86="Automático"),"40%",IF(AND(S86="Detectivo",T86="Manual"),"30%",IF(AND(S86="Correctivo",T86="Automático"),"35%",IF(AND(S86="Correctivo",T86="Manual"),"25%",""))))))</f>
        <v>30%</v>
      </c>
      <c r="V86" s="135" t="s">
        <v>99</v>
      </c>
      <c r="W86" s="135" t="s">
        <v>104</v>
      </c>
      <c r="X86" s="135" t="s">
        <v>108</v>
      </c>
      <c r="Y86" s="144">
        <f>IFERROR(IF(R86="Probabilidad",(J86-(+J86*U86)),IF(R86="Impacto",J86,"")),"")</f>
        <v>0.28000000000000003</v>
      </c>
      <c r="Z86" s="134" t="str">
        <f>IFERROR(IF(Y86="","",IF(Y86&lt;=0.2,"Rara vez",IF(Y86&lt;=0.4,"Improbable",IF(Y86&lt;=0.6,"Posible",IF(Y86&lt;=0.8,"Probable","Casi Seguro"))))),"")</f>
        <v>Improbable</v>
      </c>
      <c r="AA86" s="143">
        <f>+Y86</f>
        <v>0.28000000000000003</v>
      </c>
      <c r="AB86" s="134" t="str">
        <f>IFERROR(IF(AC86="","",IF(AC86&lt;=0.6,"Moderado",IF(AC86&lt;=0.8,"Mayor","Catastrófico"))),"")</f>
        <v>Catastrófico</v>
      </c>
      <c r="AC86" s="143">
        <f>IFERROR(IF(R86="Impacto",(N86-(+N86*U86)),IF(R86="Probabilidad",N86,"")),"")</f>
        <v>1</v>
      </c>
      <c r="AD86" s="90" t="str">
        <f>IFERROR(IF(OR(AND(Z86="Rara vez",AB86="Leve"),AND(Z86="Rara vez",AB86="Menor"),AND(Z86="Improbable",AB86="Leve")),"Bajo",IF(OR(AND(Z86="Rara vez",AB86="Moderado"),AND(Z86="Improbable",AB86="Menor"),AND(Z86="Improbable",AB86="Moderado"),AND(Z86="Posible",AB86="Leve"),AND(Z86="Posible",AB86="Menor"),AND(Z86="Posible",AB86="Moderado"),AND(Z86="Probable",AB86="Leve"),AND(Z86="Probable",AB86="Menor")),"Moderado",IF(OR(AND(Z86="Rara vez",AB86="Mayor"),AND(Z86="Improbable",AB86="Mayor"),AND(Z86="Posible",AB86="Mayor"),AND(Z86="Probable",AB86="Moderado"),AND(Z86="Probable",AB86="Mayor"),AND(Z86="Casi Seguro",AB86="Leve"),AND(Z86="Casi Seguro",AB86="Menor"),AND(Z86="Casi Seguro",AB86="Moderado"),AND(Z86="Casi Seguro",AB86="Mayor")),"Alto",IF(OR(AND(Z86="Rara vez",AB86="Catastrófico"),AND(Z86="Improbable",AB86="Catastrófico"),AND(Z86="Posible",AB86="Catastrófico"),AND(Z86="Probable",AB86="Catastrófico"),AND(Z86="Casi Seguro",AB86="Catastrófico")),"Extremo","")))),"")</f>
        <v>Extremo</v>
      </c>
      <c r="AE86" s="91"/>
    </row>
    <row r="87" spans="2:31" ht="87.75" x14ac:dyDescent="0.2">
      <c r="B87" s="180"/>
      <c r="C87" s="183"/>
      <c r="D87" s="185"/>
      <c r="E87" s="183"/>
      <c r="F87" s="183"/>
      <c r="G87" s="185"/>
      <c r="H87" s="183"/>
      <c r="I87" s="174"/>
      <c r="J87" s="171"/>
      <c r="K87" s="189"/>
      <c r="L87" s="171">
        <f>IF(NOT(ISERROR(MATCH(K87,_xlfn.ANCHORARRAY(G98),0))),J100&amp;"Por favor no seleccionar los criterios de impacto",K87)</f>
        <v>0</v>
      </c>
      <c r="M87" s="174"/>
      <c r="N87" s="171"/>
      <c r="O87" s="177"/>
      <c r="P87" s="106">
        <v>2</v>
      </c>
      <c r="Q87" s="153" t="s">
        <v>312</v>
      </c>
      <c r="R87" s="130" t="str">
        <f>IF(OR(S87="Preventivo",S87="Detectivo"),"Probabilidad",IF(S87="Correctivo","Impacto",""))</f>
        <v>Probabilidad</v>
      </c>
      <c r="S87" s="131" t="s">
        <v>88</v>
      </c>
      <c r="T87" s="131" t="s">
        <v>96</v>
      </c>
      <c r="U87" s="132" t="str">
        <f t="shared" ref="U87" si="134">IF(AND(S87="Preventivo",T87="Automático"),"50%",IF(AND(S87="Preventivo",T87="Manual"),"40%",IF(AND(S87="Detectivo",T87="Automático"),"40%",IF(AND(S87="Detectivo",T87="Manual"),"30%",IF(AND(S87="Correctivo",T87="Automático"),"35%",IF(AND(S87="Correctivo",T87="Manual"),"25%",""))))))</f>
        <v>40%</v>
      </c>
      <c r="V87" s="131" t="s">
        <v>102</v>
      </c>
      <c r="W87" s="131" t="s">
        <v>104</v>
      </c>
      <c r="X87" s="131" t="s">
        <v>108</v>
      </c>
      <c r="Y87" s="133">
        <f>IFERROR(IF(AND(R86="Probabilidad",R87="Probabilidad"),(AA86-(+AA86*U87)),IF(R87="Probabilidad",(J86-(+J86*U87)),IF(R87="Impacto",AA86,""))),"")</f>
        <v>0.16800000000000001</v>
      </c>
      <c r="Z87" s="134" t="str">
        <f t="shared" ref="Z87" si="135">IFERROR(IF(Y87="","",IF(Y87&lt;=0.2,"Rara vez",IF(Y87&lt;=0.4,"Improbable",IF(Y87&lt;=0.6,"Posible",IF(Y87&lt;=0.8,"Probable","Casi Seguro"))))),"")</f>
        <v>Rara vez</v>
      </c>
      <c r="AA87" s="132">
        <f t="shared" ref="AA87" si="136">+Y87</f>
        <v>0.16800000000000001</v>
      </c>
      <c r="AB87" s="134" t="str">
        <f t="shared" ref="AB87" si="137">IFERROR(IF(AC87="","",IF(AC87&lt;=0.6,"Moderado",IF(AC87&lt;=0.8,"Mayor","Catastrófico"))),"")</f>
        <v>Catastrófico</v>
      </c>
      <c r="AC87" s="132">
        <f>IFERROR(IF(AND(R86="Impacto",R87="Impacto"),(AC86-(+AC86*U87)),IF(R87="Impacto",(N86-(+N86*U87)),IF(R87="Probabilidad",AC86,""))),"")</f>
        <v>1</v>
      </c>
      <c r="AD87" s="90" t="str">
        <f>IFERROR(IF(OR(AND(Z87="Rara vez",AB87="Leve"),AND(Z87="Rara vez",AB87="Menor"),AND(Z87="Improbable",AB87="Leve")),"Bajo",IF(OR(AND(Z87="Rara vez",AB87="Moderado"),AND(Z87="Improbable",AB87="Menor"),AND(Z87="Improbable",AB87="Moderado"),AND(Z87="Posible",AB87="Leve"),AND(Z87="Posible",AB87="Menor"),AND(Z87="Posible",AB87="Moderado"),AND(Z87="Probable",AB87="Leve"),AND(Z87="Probable",AB87="Menor")),"Moderado",IF(OR(AND(Z87="Rara vez",AB87="Mayor"),AND(Z87="Improbable",AB87="Mayor"),AND(Z87="Posible",AB87="Mayor"),AND(Z87="Probable",AB87="Moderado"),AND(Z87="Probable",AB87="Mayor"),AND(Z87="Casi Seguro",AB87="Leve"),AND(Z87="Casi Seguro",AB87="Menor"),AND(Z87="Casi Seguro",AB87="Moderado"),AND(Z87="Casi Seguro",AB87="Mayor")),"Alto",IF(OR(AND(Z87="Rara vez",AB87="Catastrófico"),AND(Z87="Improbable",AB87="Catastrófico"),AND(Z87="Posible",AB87="Catastrófico"),AND(Z87="Probable",AB87="Catastrófico"),AND(Z87="Casi Seguro",AB87="Catastrófico")),"Extremo","")))),"")</f>
        <v>Extremo</v>
      </c>
      <c r="AE87" s="135" t="s">
        <v>119</v>
      </c>
    </row>
    <row r="88" spans="2:31" x14ac:dyDescent="0.2">
      <c r="B88" s="180"/>
      <c r="C88" s="183"/>
      <c r="D88" s="185"/>
      <c r="E88" s="183"/>
      <c r="F88" s="183"/>
      <c r="G88" s="185"/>
      <c r="H88" s="183"/>
      <c r="I88" s="174"/>
      <c r="J88" s="171"/>
      <c r="K88" s="189"/>
      <c r="L88" s="171">
        <f>IF(NOT(ISERROR(MATCH(K88,_xlfn.ANCHORARRAY(G99),0))),J101&amp;"Por favor no seleccionar los criterios de impacto",K88)</f>
        <v>0</v>
      </c>
      <c r="M88" s="174"/>
      <c r="N88" s="171"/>
      <c r="O88" s="177"/>
      <c r="P88" s="106">
        <v>3</v>
      </c>
      <c r="Q88" s="113"/>
      <c r="R88" s="108" t="str">
        <f>IF(OR(S88="Preventivo",S88="Detectivo"),"Probabilidad",IF(S88="Correctivo","Impacto",""))</f>
        <v/>
      </c>
      <c r="S88" s="109"/>
      <c r="T88" s="109"/>
      <c r="U88" s="110" t="str">
        <f t="shared" ref="U88:U91" si="138">IF(AND(S88="Preventivo",T88="Automático"),"50%",IF(AND(S88="Preventivo",T88="Manual"),"40%",IF(AND(S88="Detectivo",T88="Automático"),"40%",IF(AND(S88="Detectivo",T88="Manual"),"30%",IF(AND(S88="Correctivo",T88="Automático"),"35%",IF(AND(S88="Correctivo",T88="Manual"),"25%",""))))))</f>
        <v/>
      </c>
      <c r="V88" s="109"/>
      <c r="W88" s="109"/>
      <c r="X88" s="109"/>
      <c r="Y88" s="111" t="str">
        <f>IFERROR(IF(AND(R87="Probabilidad",R88="Probabilidad"),(AA87-(+AA87*U88)),IF(AND(R87="Impacto",R88="Probabilidad"),(AA86-(+AA86*U88)),IF(R88="Impacto",AA87,""))),"")</f>
        <v/>
      </c>
      <c r="Z88" s="100" t="str">
        <f t="shared" ref="Z88:Z91" si="139">IFERROR(IF(Y88="","",IF(Y88&lt;=0.2,"Rara vez",IF(Y88&lt;=0.4,"Improbable",IF(Y88&lt;=0.6,"Posible",IF(Y88&lt;=0.8,"Probable","Casi Seguro"))))),"")</f>
        <v/>
      </c>
      <c r="AA88" s="110" t="str">
        <f t="shared" ref="AA88:AA91" si="140">+Y88</f>
        <v/>
      </c>
      <c r="AB88" s="100" t="str">
        <f t="shared" ref="AB88:AB91" si="141">IFERROR(IF(AC88="","",IF(AC88&lt;=0.6,"Moderado",IF(AC88&lt;=0.8,"Mayor","Catastrófico"))),"")</f>
        <v/>
      </c>
      <c r="AC88" s="110" t="str">
        <f>IFERROR(IF(AND(R87="Impacto",R88="Impacto"),(AC87-(+AC87*U88)),IF(AND(R87="Probabilidad",R88="Impacto"),(AC86-(+AC86*U88)),IF(R88="Probabilidad",AC87,""))),"")</f>
        <v/>
      </c>
      <c r="AD88" s="112" t="str">
        <f t="shared" ref="AD88:AD91" si="142">IFERROR(IF(OR(AND(Z88="Muy Baja",AB88="Leve"),AND(Z88="Muy Baja",AB88="Menor"),AND(Z88="Baja",AB88="Leve")),"Bajo",IF(OR(AND(Z88="Muy baja",AB88="Moderado"),AND(Z88="Baja",AB88="Menor"),AND(Z88="Baja",AB88="Moderado"),AND(Z88="Media",AB88="Leve"),AND(Z88="Media",AB88="Menor"),AND(Z88="Media",AB88="Moderado"),AND(Z88="Alta",AB88="Leve"),AND(Z88="Alta",AB88="Menor")),"Moderado",IF(OR(AND(Z88="Muy Baja",AB88="Mayor"),AND(Z88="Baja",AB88="Mayor"),AND(Z88="Media",AB88="Mayor"),AND(Z88="Alta",AB88="Moderado"),AND(Z88="Alta",AB88="Mayor"),AND(Z88="Muy Alta",AB88="Leve"),AND(Z88="Muy Alta",AB88="Menor"),AND(Z88="Muy Alta",AB88="Moderado"),AND(Z88="Muy Alta",AB88="Mayor")),"Alto",IF(OR(AND(Z88="Muy Baja",AB88="Catastrófico"),AND(Z88="Baja",AB88="Catastrófico"),AND(Z88="Media",AB88="Catastrófico"),AND(Z88="Alta",AB88="Catastrófico"),AND(Z88="Muy Alta",AB88="Catastrófico")),"Extremo","")))),"")</f>
        <v/>
      </c>
      <c r="AE88" s="126"/>
    </row>
    <row r="89" spans="2:31" x14ac:dyDescent="0.2">
      <c r="B89" s="180"/>
      <c r="C89" s="183"/>
      <c r="D89" s="185"/>
      <c r="E89" s="183"/>
      <c r="F89" s="183"/>
      <c r="G89" s="185"/>
      <c r="H89" s="183"/>
      <c r="I89" s="174"/>
      <c r="J89" s="171"/>
      <c r="K89" s="189"/>
      <c r="L89" s="171">
        <f>IF(NOT(ISERROR(MATCH(K89,_xlfn.ANCHORARRAY(G100),0))),J102&amp;"Por favor no seleccionar los criterios de impacto",K89)</f>
        <v>0</v>
      </c>
      <c r="M89" s="174"/>
      <c r="N89" s="171"/>
      <c r="O89" s="177"/>
      <c r="P89" s="106">
        <v>4</v>
      </c>
      <c r="Q89" s="107"/>
      <c r="R89" s="108" t="str">
        <f t="shared" ref="R89:R91" si="143">IF(OR(S89="Preventivo",S89="Detectivo"),"Probabilidad",IF(S89="Correctivo","Impacto",""))</f>
        <v/>
      </c>
      <c r="S89" s="109"/>
      <c r="T89" s="109"/>
      <c r="U89" s="110" t="str">
        <f t="shared" si="138"/>
        <v/>
      </c>
      <c r="V89" s="109"/>
      <c r="W89" s="109"/>
      <c r="X89" s="109"/>
      <c r="Y89" s="111" t="str">
        <f t="shared" ref="Y89:Y91" si="144">IFERROR(IF(AND(R88="Probabilidad",R89="Probabilidad"),(AA88-(+AA88*U89)),IF(AND(R88="Impacto",R89="Probabilidad"),(AA87-(+AA87*U89)),IF(R89="Impacto",AA88,""))),"")</f>
        <v/>
      </c>
      <c r="Z89" s="100" t="str">
        <f t="shared" si="139"/>
        <v/>
      </c>
      <c r="AA89" s="110" t="str">
        <f t="shared" si="140"/>
        <v/>
      </c>
      <c r="AB89" s="100" t="str">
        <f t="shared" si="141"/>
        <v/>
      </c>
      <c r="AC89" s="110" t="str">
        <f t="shared" ref="AC89:AC91" si="145">IFERROR(IF(AND(R88="Impacto",R89="Impacto"),(AC88-(+AC88*U89)),IF(AND(R88="Probabilidad",R89="Impacto"),(AC87-(+AC87*U89)),IF(R89="Probabilidad",AC88,""))),"")</f>
        <v/>
      </c>
      <c r="AD89" s="112" t="str">
        <f>IFERROR(IF(OR(AND(Z89="Muy Baja",AB89="Leve"),AND(Z89="Muy Baja",AB89="Menor"),AND(Z89="Baja",AB89="Leve")),"Bajo",IF(OR(AND(Z89="Muy baja",AB89="Moderado"),AND(Z89="Baja",AB89="Menor"),AND(Z89="Baja",AB89="Moderado"),AND(Z89="Media",AB89="Leve"),AND(Z89="Media",AB89="Menor"),AND(Z89="Media",AB89="Moderado"),AND(Z89="Alta",AB89="Leve"),AND(Z89="Alta",AB89="Menor")),"Moderado",IF(OR(AND(Z89="Muy Baja",AB89="Mayor"),AND(Z89="Baja",AB89="Mayor"),AND(Z89="Media",AB89="Mayor"),AND(Z89="Alta",AB89="Moderado"),AND(Z89="Alta",AB89="Mayor"),AND(Z89="Muy Alta",AB89="Leve"),AND(Z89="Muy Alta",AB89="Menor"),AND(Z89="Muy Alta",AB89="Moderado"),AND(Z89="Muy Alta",AB89="Mayor")),"Alto",IF(OR(AND(Z89="Muy Baja",AB89="Catastrófico"),AND(Z89="Baja",AB89="Catastrófico"),AND(Z89="Media",AB89="Catastrófico"),AND(Z89="Alta",AB89="Catastrófico"),AND(Z89="Muy Alta",AB89="Catastrófico")),"Extremo","")))),"")</f>
        <v/>
      </c>
      <c r="AE89" s="126"/>
    </row>
    <row r="90" spans="2:31" x14ac:dyDescent="0.2">
      <c r="B90" s="180"/>
      <c r="C90" s="183"/>
      <c r="D90" s="185"/>
      <c r="E90" s="183"/>
      <c r="F90" s="183"/>
      <c r="G90" s="185"/>
      <c r="H90" s="183"/>
      <c r="I90" s="174"/>
      <c r="J90" s="171"/>
      <c r="K90" s="189"/>
      <c r="L90" s="171">
        <f>IF(NOT(ISERROR(MATCH(K90,_xlfn.ANCHORARRAY(G101),0))),J103&amp;"Por favor no seleccionar los criterios de impacto",K90)</f>
        <v>0</v>
      </c>
      <c r="M90" s="174"/>
      <c r="N90" s="171"/>
      <c r="O90" s="177"/>
      <c r="P90" s="106">
        <v>5</v>
      </c>
      <c r="Q90" s="107"/>
      <c r="R90" s="108" t="str">
        <f t="shared" si="143"/>
        <v/>
      </c>
      <c r="S90" s="109"/>
      <c r="T90" s="109"/>
      <c r="U90" s="110" t="str">
        <f t="shared" si="138"/>
        <v/>
      </c>
      <c r="V90" s="109"/>
      <c r="W90" s="109"/>
      <c r="X90" s="109"/>
      <c r="Y90" s="111" t="str">
        <f t="shared" si="144"/>
        <v/>
      </c>
      <c r="Z90" s="100" t="str">
        <f t="shared" si="139"/>
        <v/>
      </c>
      <c r="AA90" s="110" t="str">
        <f t="shared" si="140"/>
        <v/>
      </c>
      <c r="AB90" s="100" t="str">
        <f t="shared" si="141"/>
        <v/>
      </c>
      <c r="AC90" s="110" t="str">
        <f t="shared" si="145"/>
        <v/>
      </c>
      <c r="AD90" s="112" t="str">
        <f t="shared" si="142"/>
        <v/>
      </c>
      <c r="AE90" s="126"/>
    </row>
    <row r="91" spans="2:31" x14ac:dyDescent="0.2">
      <c r="B91" s="180"/>
      <c r="C91" s="183"/>
      <c r="D91" s="185"/>
      <c r="E91" s="183"/>
      <c r="F91" s="183"/>
      <c r="G91" s="185"/>
      <c r="H91" s="183"/>
      <c r="I91" s="174"/>
      <c r="J91" s="171"/>
      <c r="K91" s="189"/>
      <c r="L91" s="171">
        <f>IF(NOT(ISERROR(MATCH(K91,_xlfn.ANCHORARRAY(G102),0))),J104&amp;"Por favor no seleccionar los criterios de impacto",K91)</f>
        <v>0</v>
      </c>
      <c r="M91" s="174"/>
      <c r="N91" s="171"/>
      <c r="O91" s="177"/>
      <c r="P91" s="106">
        <v>6</v>
      </c>
      <c r="Q91" s="107"/>
      <c r="R91" s="108" t="str">
        <f t="shared" si="143"/>
        <v/>
      </c>
      <c r="S91" s="109"/>
      <c r="T91" s="109"/>
      <c r="U91" s="110" t="str">
        <f t="shared" si="138"/>
        <v/>
      </c>
      <c r="V91" s="109"/>
      <c r="W91" s="109"/>
      <c r="X91" s="109"/>
      <c r="Y91" s="111" t="str">
        <f t="shared" si="144"/>
        <v/>
      </c>
      <c r="Z91" s="100" t="str">
        <f t="shared" si="139"/>
        <v/>
      </c>
      <c r="AA91" s="110" t="str">
        <f t="shared" si="140"/>
        <v/>
      </c>
      <c r="AB91" s="100" t="str">
        <f t="shared" si="141"/>
        <v/>
      </c>
      <c r="AC91" s="110" t="str">
        <f t="shared" si="145"/>
        <v/>
      </c>
      <c r="AD91" s="112" t="str">
        <f t="shared" si="142"/>
        <v/>
      </c>
      <c r="AE91" s="126"/>
    </row>
    <row r="92" spans="2:31" ht="140.25" customHeight="1" x14ac:dyDescent="0.2">
      <c r="B92" s="179" t="s">
        <v>294</v>
      </c>
      <c r="C92" s="182" t="s">
        <v>139</v>
      </c>
      <c r="D92" s="183" t="s">
        <v>255</v>
      </c>
      <c r="E92" s="182" t="s">
        <v>211</v>
      </c>
      <c r="F92" s="183" t="s">
        <v>256</v>
      </c>
      <c r="G92" s="185" t="s">
        <v>257</v>
      </c>
      <c r="H92" s="182" t="s">
        <v>155</v>
      </c>
      <c r="I92" s="173" t="str">
        <f>IF(H92&lt;=0,"",IF(H92="No se ha presentado en los últimos 5 años","Rara vez",IF(H92="Al menos 1 vez en los últimos 5 años","Improbable",IF(H92="Al menos 1 vez en los últimos 2 años","Posible",IF(H92="Al menos 1 vez en el último año","Probable",IF(H92="Más de 1 vez al año","Casi Seguro"))))))</f>
        <v>Posible</v>
      </c>
      <c r="J92" s="170">
        <f>IF(I92="","",IF(I92="Rara vez",0.2,IF(I92="Improbable",0.4,IF(I92="Posible",0.6,IF(I92="Probable",0.8,IF(I92="Casi Seguro",1,))))))</f>
        <v>0.6</v>
      </c>
      <c r="K92" s="188" t="s">
        <v>164</v>
      </c>
      <c r="L92" s="170" t="str">
        <f>IF(NOT(ISERROR(MATCH(K92,'[8]Tabla Impacto'!$B$220:$B$222,0))),'[8]Tabla Impacto'!$F$222&amp;"Por favor no seleccionar los criterios de impacto(Criterios para calificar el impacto)",K92)</f>
        <v>Responder afirmativamente de SEIS a ONCE</v>
      </c>
      <c r="M92" s="173" t="str">
        <f>IF(OR(L92='[8]Tabla Impacto'!$C$5),"Moderado",IF(OR(L92='[8]Tabla Impacto'!$C$6),"Mayor",IF(OR(L92='[8]Tabla Impacto'!$C$7),"Catastrófico","")))</f>
        <v>Mayor</v>
      </c>
      <c r="N92" s="170">
        <f>IF(M92="","",IF(M92="Leve",0.2,IF(M92="Menor",0.4,IF(M92="Moderado",0.6,IF(M92="Mayor",0.8,IF(M92="Catastrófico",1,))))))</f>
        <v>0.8</v>
      </c>
      <c r="O92" s="176" t="str">
        <f>IF(OR(AND(I92="Rara vez",M92="Leve"),AND(I92="Rara vez",M92="Menor"),AND(I92="Improbable",M92="Leve")),"Bajo",IF(OR(AND(I92="Rara vez",M92="Moderado"),AND(I92="Improbable",M92="Menor"),AND(I92="Improbable",M92="Moderado"),AND(I92="Posible",M92="Leve"),AND(I92="Posible",M92="Menor"),AND(I92="Posible",M92="Moderado"),AND(I92="Probable",M92="Leve"),AND(I92="Probable",M92="Menor")),"Moderado",IF(OR(AND(I92="Rara vez",M92="Mayor"),AND(I92="Improbable",M92="Mayor"),AND(I92="Posible",M92="Mayor"),AND(I92="Probable",M92="Moderado"),AND(I92="Probable",M92="Mayor"),AND(I92="Casi Seguro",M92="Leve"),AND(I92="Casi Seguro",M92="Menor"),AND(I92="Casi Seguro",M92="Moderado"),AND(I92="Casi Seguro",M92="Mayor")),"Alto",IF(OR(AND(I92="Rara vez",M92="Catastrófico"),AND(I92="Improbable",M92="Catastrófico"),AND(I92="Posible",M92="Catastrófico"),AND(I92="Probable",M92="Catastrófico"),AND(I92="Casi Seguro",M92="Catastrófico")),"Extremo",""))))</f>
        <v>Alto</v>
      </c>
      <c r="P92" s="101">
        <v>1</v>
      </c>
      <c r="Q92" s="107" t="s">
        <v>258</v>
      </c>
      <c r="R92" s="103" t="str">
        <f>IF(OR(S92="Preventivo",S92="Detectivo"),"Probabilidad",IF(S92="Correctivo","Impacto",""))</f>
        <v>Probabilidad</v>
      </c>
      <c r="S92" s="91" t="s">
        <v>88</v>
      </c>
      <c r="T92" s="91" t="s">
        <v>96</v>
      </c>
      <c r="U92" s="104" t="str">
        <f>IF(AND(S92="Preventivo",T92="Automático"),"50%",IF(AND(S92="Preventivo",T92="Manual"),"40%",IF(AND(S92="Detectivo",T92="Automático"),"40%",IF(AND(S92="Detectivo",T92="Manual"),"30%",IF(AND(S92="Correctivo",T92="Automático"),"35%",IF(AND(S92="Correctivo",T92="Manual"),"25%",""))))))</f>
        <v>40%</v>
      </c>
      <c r="V92" s="91" t="s">
        <v>99</v>
      </c>
      <c r="W92" s="91" t="s">
        <v>104</v>
      </c>
      <c r="X92" s="91" t="s">
        <v>108</v>
      </c>
      <c r="Y92" s="105">
        <f>IFERROR(IF(R92="Probabilidad",(J92-(+J92*U92)),IF(R92="Impacto",J92,"")),"")</f>
        <v>0.36</v>
      </c>
      <c r="Z92" s="100" t="str">
        <f>IFERROR(IF(Y92="","",IF(Y92&lt;=0.2,"Rara vez",IF(Y92&lt;=0.4,"Improbable",IF(Y92&lt;=0.6,"Posible",IF(Y92&lt;=0.8,"Probable","Casi Seguro"))))),"")</f>
        <v>Improbable</v>
      </c>
      <c r="AA92" s="104">
        <f>+Y92</f>
        <v>0.36</v>
      </c>
      <c r="AB92" s="100" t="str">
        <f>IFERROR(IF(AC92="","",IF(AC92&lt;=0.6,"Moderado",IF(AC92&lt;=0.8,"Mayor","Catastrófico"))),"")</f>
        <v>Mayor</v>
      </c>
      <c r="AC92" s="104">
        <f>IFERROR(IF(R92="Impacto",(N92-(+N92*U92)),IF(R92="Probabilidad",N92,"")),"")</f>
        <v>0.8</v>
      </c>
      <c r="AD92" s="90" t="str">
        <f>IFERROR(IF(OR(AND(Z92="Rara vez",AB92="Leve"),AND(Z92="Rara vez",AB92="Menor"),AND(Z92="Improbable",AB92="Leve")),"Bajo",IF(OR(AND(Z92="Rara vez",AB92="Moderado"),AND(Z92="Improbable",AB92="Menor"),AND(Z92="Improbable",AB92="Moderado"),AND(Z92="Posible",AB92="Leve"),AND(Z92="Posible",AB92="Menor"),AND(Z92="Posible",AB92="Moderado"),AND(Z92="Probable",AB92="Leve"),AND(Z92="Probable",AB92="Menor")),"Moderado",IF(OR(AND(Z92="Rara vez",AB92="Mayor"),AND(Z92="Improbable",AB92="Mayor"),AND(Z92="Posible",AB92="Mayor"),AND(Z92="Probable",AB92="Moderado"),AND(Z92="Probable",AB92="Mayor"),AND(Z92="Casi Seguro",AB92="Leve"),AND(Z92="Casi Seguro",AB92="Menor"),AND(Z92="Casi Seguro",AB92="Moderado"),AND(Z92="Casi Seguro",AB92="Mayor")),"Alto",IF(OR(AND(Z92="Rara vez",AB92="Catastrófico"),AND(Z92="Improbable",AB92="Catastrófico"),AND(Z92="Posible",AB92="Catastrófico"),AND(Z92="Probable",AB92="Catastrófico"),AND(Z92="Casi Seguro",AB92="Catastrófico")),"Extremo","")))),"")</f>
        <v>Alto</v>
      </c>
      <c r="AE92" s="126" t="s">
        <v>119</v>
      </c>
    </row>
    <row r="93" spans="2:31" x14ac:dyDescent="0.2">
      <c r="B93" s="180"/>
      <c r="C93" s="183"/>
      <c r="D93" s="183"/>
      <c r="E93" s="183"/>
      <c r="F93" s="183"/>
      <c r="G93" s="185"/>
      <c r="H93" s="183"/>
      <c r="I93" s="174"/>
      <c r="J93" s="171"/>
      <c r="K93" s="189"/>
      <c r="L93" s="171">
        <f>IF(NOT(ISERROR(MATCH(K93,_xlfn.ANCHORARRAY(G104),0))),J106&amp;"Por favor no seleccionar los criterios de impacto",K93)</f>
        <v>0</v>
      </c>
      <c r="M93" s="174"/>
      <c r="N93" s="171"/>
      <c r="O93" s="177"/>
      <c r="P93" s="106">
        <v>2</v>
      </c>
      <c r="Q93" s="107"/>
      <c r="R93" s="108" t="str">
        <f>IF(OR(S93="Preventivo",S93="Detectivo"),"Probabilidad",IF(S93="Correctivo","Impacto",""))</f>
        <v/>
      </c>
      <c r="S93" s="109"/>
      <c r="T93" s="109"/>
      <c r="U93" s="110" t="str">
        <f t="shared" ref="U93:U97" si="146">IF(AND(S93="Preventivo",T93="Automático"),"50%",IF(AND(S93="Preventivo",T93="Manual"),"40%",IF(AND(S93="Detectivo",T93="Automático"),"40%",IF(AND(S93="Detectivo",T93="Manual"),"30%",IF(AND(S93="Correctivo",T93="Automático"),"35%",IF(AND(S93="Correctivo",T93="Manual"),"25%",""))))))</f>
        <v/>
      </c>
      <c r="V93" s="109"/>
      <c r="W93" s="109"/>
      <c r="X93" s="109"/>
      <c r="Y93" s="111" t="str">
        <f>IFERROR(IF(AND(R92="Probabilidad",R93="Probabilidad"),(AA92-(+AA92*U93)),IF(R93="Probabilidad",(J92-(+J92*U93)),IF(R93="Impacto",AA92,""))),"")</f>
        <v/>
      </c>
      <c r="Z93" s="100" t="str">
        <f t="shared" ref="Z93:Z109" si="147">IFERROR(IF(Y93="","",IF(Y93&lt;=0.2,"Rara vez",IF(Y93&lt;=0.4,"Improbable",IF(Y93&lt;=0.6,"Posible",IF(Y93&lt;=0.8,"Probable","Casi Seguro"))))),"")</f>
        <v/>
      </c>
      <c r="AA93" s="110" t="str">
        <f t="shared" ref="AA93:AA97" si="148">+Y93</f>
        <v/>
      </c>
      <c r="AB93" s="100" t="str">
        <f t="shared" ref="AB93:AB109" si="149">IFERROR(IF(AC93="","",IF(AC93&lt;=0.6,"Moderado",IF(AC93&lt;=0.8,"Mayor","Catastrófico"))),"")</f>
        <v/>
      </c>
      <c r="AC93" s="110" t="str">
        <f>IFERROR(IF(AND(R92="Impacto",R93="Impacto"),(AC92-(+AC92*U93)),IF(R93="Impacto",(N92-(+N92*U93)),IF(R93="Probabilidad",AC92,""))),"")</f>
        <v/>
      </c>
      <c r="AD93" s="90" t="str">
        <f>IFERROR(IF(OR(AND(Z93="Rara vez",AB93="Leve"),AND(Z93="Rara vez",AB93="Menor"),AND(Z93="Improbable",AB93="Leve")),"Bajo",IF(OR(AND(Z93="Rara vez",AB93="Moderado"),AND(Z93="Improbable",AB93="Menor"),AND(Z93="Improbable",AB93="Moderado"),AND(Z93="Posible",AB93="Leve"),AND(Z93="Posible",AB93="Menor"),AND(Z93="Posible",AB93="Moderado"),AND(Z93="Probable",AB93="Leve"),AND(Z93="Probable",AB93="Menor")),"Moderado",IF(OR(AND(Z93="Rara vez",AB93="Mayor"),AND(Z93="Improbable",AB93="Mayor"),AND(Z93="Posible",AB93="Mayor"),AND(Z93="Probable",AB93="Moderado"),AND(Z93="Probable",AB93="Mayor"),AND(Z93="Casi Seguro",AB93="Leve"),AND(Z93="Casi Seguro",AB93="Menor"),AND(Z93="Casi Seguro",AB93="Moderado"),AND(Z93="Casi Seguro",AB93="Mayor")),"Alto",IF(OR(AND(Z93="Rara vez",AB93="Catastrófico"),AND(Z93="Improbable",AB93="Catastrófico"),AND(Z93="Posible",AB93="Catastrófico"),AND(Z93="Probable",AB93="Catastrófico"),AND(Z93="Casi Seguro",AB93="Catastrófico")),"Extremo","")))),"")</f>
        <v/>
      </c>
      <c r="AE93" s="126"/>
    </row>
    <row r="94" spans="2:31" x14ac:dyDescent="0.2">
      <c r="B94" s="180"/>
      <c r="C94" s="183"/>
      <c r="D94" s="183"/>
      <c r="E94" s="183"/>
      <c r="F94" s="183"/>
      <c r="G94" s="185"/>
      <c r="H94" s="183"/>
      <c r="I94" s="174"/>
      <c r="J94" s="171"/>
      <c r="K94" s="189"/>
      <c r="L94" s="171">
        <f>IF(NOT(ISERROR(MATCH(K94,_xlfn.ANCHORARRAY(G105),0))),J107&amp;"Por favor no seleccionar los criterios de impacto",K94)</f>
        <v>0</v>
      </c>
      <c r="M94" s="174"/>
      <c r="N94" s="171"/>
      <c r="O94" s="177"/>
      <c r="P94" s="106">
        <v>3</v>
      </c>
      <c r="Q94" s="113"/>
      <c r="R94" s="108" t="str">
        <f>IF(OR(S94="Preventivo",S94="Detectivo"),"Probabilidad",IF(S94="Correctivo","Impacto",""))</f>
        <v/>
      </c>
      <c r="S94" s="109"/>
      <c r="T94" s="109"/>
      <c r="U94" s="110" t="str">
        <f t="shared" si="146"/>
        <v/>
      </c>
      <c r="V94" s="109"/>
      <c r="W94" s="109"/>
      <c r="X94" s="109"/>
      <c r="Y94" s="111" t="str">
        <f>IFERROR(IF(AND(R93="Probabilidad",R94="Probabilidad"),(AA93-(+AA93*U94)),IF(AND(R93="Impacto",R94="Probabilidad"),(AA92-(+AA92*U94)),IF(R94="Impacto",AA93,""))),"")</f>
        <v/>
      </c>
      <c r="Z94" s="100" t="str">
        <f t="shared" si="147"/>
        <v/>
      </c>
      <c r="AA94" s="110" t="str">
        <f t="shared" si="148"/>
        <v/>
      </c>
      <c r="AB94" s="100" t="str">
        <f t="shared" si="149"/>
        <v/>
      </c>
      <c r="AC94" s="110" t="str">
        <f>IFERROR(IF(AND(R93="Impacto",R94="Impacto"),(AC93-(+AC93*U94)),IF(AND(R93="Probabilidad",R94="Impacto"),(AC92-(+AC92*U94)),IF(R94="Probabilidad",AC93,""))),"")</f>
        <v/>
      </c>
      <c r="AD94" s="112" t="str">
        <f t="shared" ref="AD94:AD97" si="150">IFERROR(IF(OR(AND(Z94="Muy Baja",AB94="Leve"),AND(Z94="Muy Baja",AB94="Menor"),AND(Z94="Baja",AB94="Leve")),"Bajo",IF(OR(AND(Z94="Muy baja",AB94="Moderado"),AND(Z94="Baja",AB94="Menor"),AND(Z94="Baja",AB94="Moderado"),AND(Z94="Media",AB94="Leve"),AND(Z94="Media",AB94="Menor"),AND(Z94="Media",AB94="Moderado"),AND(Z94="Alta",AB94="Leve"),AND(Z94="Alta",AB94="Menor")),"Moderado",IF(OR(AND(Z94="Muy Baja",AB94="Mayor"),AND(Z94="Baja",AB94="Mayor"),AND(Z94="Media",AB94="Mayor"),AND(Z94="Alta",AB94="Moderado"),AND(Z94="Alta",AB94="Mayor"),AND(Z94="Muy Alta",AB94="Leve"),AND(Z94="Muy Alta",AB94="Menor"),AND(Z94="Muy Alta",AB94="Moderado"),AND(Z94="Muy Alta",AB94="Mayor")),"Alto",IF(OR(AND(Z94="Muy Baja",AB94="Catastrófico"),AND(Z94="Baja",AB94="Catastrófico"),AND(Z94="Media",AB94="Catastrófico"),AND(Z94="Alta",AB94="Catastrófico"),AND(Z94="Muy Alta",AB94="Catastrófico")),"Extremo","")))),"")</f>
        <v/>
      </c>
      <c r="AE94" s="126"/>
    </row>
    <row r="95" spans="2:31" x14ac:dyDescent="0.2">
      <c r="B95" s="180"/>
      <c r="C95" s="183"/>
      <c r="D95" s="183"/>
      <c r="E95" s="183"/>
      <c r="F95" s="183"/>
      <c r="G95" s="185"/>
      <c r="H95" s="183"/>
      <c r="I95" s="174"/>
      <c r="J95" s="171"/>
      <c r="K95" s="189"/>
      <c r="L95" s="171">
        <f>IF(NOT(ISERROR(MATCH(K95,_xlfn.ANCHORARRAY(G106),0))),J108&amp;"Por favor no seleccionar los criterios de impacto",K95)</f>
        <v>0</v>
      </c>
      <c r="M95" s="174"/>
      <c r="N95" s="171"/>
      <c r="O95" s="177"/>
      <c r="P95" s="106">
        <v>4</v>
      </c>
      <c r="Q95" s="107"/>
      <c r="R95" s="108" t="str">
        <f t="shared" ref="R95:R97" si="151">IF(OR(S95="Preventivo",S95="Detectivo"),"Probabilidad",IF(S95="Correctivo","Impacto",""))</f>
        <v/>
      </c>
      <c r="S95" s="109"/>
      <c r="T95" s="109"/>
      <c r="U95" s="110" t="str">
        <f t="shared" si="146"/>
        <v/>
      </c>
      <c r="V95" s="109"/>
      <c r="W95" s="109"/>
      <c r="X95" s="109"/>
      <c r="Y95" s="111" t="str">
        <f t="shared" ref="Y95:Y97" si="152">IFERROR(IF(AND(R94="Probabilidad",R95="Probabilidad"),(AA94-(+AA94*U95)),IF(AND(R94="Impacto",R95="Probabilidad"),(AA93-(+AA93*U95)),IF(R95="Impacto",AA94,""))),"")</f>
        <v/>
      </c>
      <c r="Z95" s="100" t="str">
        <f t="shared" si="147"/>
        <v/>
      </c>
      <c r="AA95" s="110" t="str">
        <f t="shared" si="148"/>
        <v/>
      </c>
      <c r="AB95" s="100" t="str">
        <f t="shared" si="149"/>
        <v/>
      </c>
      <c r="AC95" s="110" t="str">
        <f t="shared" ref="AC95:AC97" si="153">IFERROR(IF(AND(R94="Impacto",R95="Impacto"),(AC94-(+AC94*U95)),IF(AND(R94="Probabilidad",R95="Impacto"),(AC93-(+AC93*U95)),IF(R95="Probabilidad",AC94,""))),"")</f>
        <v/>
      </c>
      <c r="AD95" s="112" t="str">
        <f>IFERROR(IF(OR(AND(Z95="Muy Baja",AB95="Leve"),AND(Z95="Muy Baja",AB95="Menor"),AND(Z95="Baja",AB95="Leve")),"Bajo",IF(OR(AND(Z95="Muy baja",AB95="Moderado"),AND(Z95="Baja",AB95="Menor"),AND(Z95="Baja",AB95="Moderado"),AND(Z95="Media",AB95="Leve"),AND(Z95="Media",AB95="Menor"),AND(Z95="Media",AB95="Moderado"),AND(Z95="Alta",AB95="Leve"),AND(Z95="Alta",AB95="Menor")),"Moderado",IF(OR(AND(Z95="Muy Baja",AB95="Mayor"),AND(Z95="Baja",AB95="Mayor"),AND(Z95="Media",AB95="Mayor"),AND(Z95="Alta",AB95="Moderado"),AND(Z95="Alta",AB95="Mayor"),AND(Z95="Muy Alta",AB95="Leve"),AND(Z95="Muy Alta",AB95="Menor"),AND(Z95="Muy Alta",AB95="Moderado"),AND(Z95="Muy Alta",AB95="Mayor")),"Alto",IF(OR(AND(Z95="Muy Baja",AB95="Catastrófico"),AND(Z95="Baja",AB95="Catastrófico"),AND(Z95="Media",AB95="Catastrófico"),AND(Z95="Alta",AB95="Catastrófico"),AND(Z95="Muy Alta",AB95="Catastrófico")),"Extremo","")))),"")</f>
        <v/>
      </c>
      <c r="AE95" s="126"/>
    </row>
    <row r="96" spans="2:31" x14ac:dyDescent="0.2">
      <c r="B96" s="180"/>
      <c r="C96" s="183"/>
      <c r="D96" s="183"/>
      <c r="E96" s="183"/>
      <c r="F96" s="183"/>
      <c r="G96" s="185"/>
      <c r="H96" s="183"/>
      <c r="I96" s="174"/>
      <c r="J96" s="171"/>
      <c r="K96" s="189"/>
      <c r="L96" s="171">
        <f>IF(NOT(ISERROR(MATCH(K96,_xlfn.ANCHORARRAY(G107),0))),J109&amp;"Por favor no seleccionar los criterios de impacto",K96)</f>
        <v>0</v>
      </c>
      <c r="M96" s="174"/>
      <c r="N96" s="171"/>
      <c r="O96" s="177"/>
      <c r="P96" s="106">
        <v>5</v>
      </c>
      <c r="Q96" s="107"/>
      <c r="R96" s="108" t="str">
        <f t="shared" si="151"/>
        <v/>
      </c>
      <c r="S96" s="109"/>
      <c r="T96" s="109"/>
      <c r="U96" s="110" t="str">
        <f t="shared" si="146"/>
        <v/>
      </c>
      <c r="V96" s="109"/>
      <c r="W96" s="109"/>
      <c r="X96" s="109"/>
      <c r="Y96" s="111" t="str">
        <f t="shared" si="152"/>
        <v/>
      </c>
      <c r="Z96" s="100" t="str">
        <f t="shared" si="147"/>
        <v/>
      </c>
      <c r="AA96" s="110" t="str">
        <f t="shared" si="148"/>
        <v/>
      </c>
      <c r="AB96" s="100" t="str">
        <f t="shared" si="149"/>
        <v/>
      </c>
      <c r="AC96" s="110" t="str">
        <f t="shared" si="153"/>
        <v/>
      </c>
      <c r="AD96" s="112" t="str">
        <f t="shared" si="150"/>
        <v/>
      </c>
      <c r="AE96" s="126"/>
    </row>
    <row r="97" spans="2:31" x14ac:dyDescent="0.2">
      <c r="B97" s="180"/>
      <c r="C97" s="183"/>
      <c r="D97" s="183"/>
      <c r="E97" s="183"/>
      <c r="F97" s="183"/>
      <c r="G97" s="185"/>
      <c r="H97" s="183"/>
      <c r="I97" s="174"/>
      <c r="J97" s="171"/>
      <c r="K97" s="189"/>
      <c r="L97" s="171">
        <f>IF(NOT(ISERROR(MATCH(K97,_xlfn.ANCHORARRAY(G108),0))),J110&amp;"Por favor no seleccionar los criterios de impacto",K97)</f>
        <v>0</v>
      </c>
      <c r="M97" s="174"/>
      <c r="N97" s="171"/>
      <c r="O97" s="177"/>
      <c r="P97" s="106">
        <v>6</v>
      </c>
      <c r="Q97" s="107"/>
      <c r="R97" s="108" t="str">
        <f t="shared" si="151"/>
        <v/>
      </c>
      <c r="S97" s="109"/>
      <c r="T97" s="109"/>
      <c r="U97" s="110" t="str">
        <f t="shared" si="146"/>
        <v/>
      </c>
      <c r="V97" s="109"/>
      <c r="W97" s="109"/>
      <c r="X97" s="109"/>
      <c r="Y97" s="111" t="str">
        <f t="shared" si="152"/>
        <v/>
      </c>
      <c r="Z97" s="100" t="str">
        <f t="shared" si="147"/>
        <v/>
      </c>
      <c r="AA97" s="110" t="str">
        <f t="shared" si="148"/>
        <v/>
      </c>
      <c r="AB97" s="100" t="str">
        <f t="shared" si="149"/>
        <v/>
      </c>
      <c r="AC97" s="110" t="str">
        <f t="shared" si="153"/>
        <v/>
      </c>
      <c r="AD97" s="112" t="str">
        <f t="shared" si="150"/>
        <v/>
      </c>
      <c r="AE97" s="126"/>
    </row>
    <row r="98" spans="2:31" ht="165.75" customHeight="1" x14ac:dyDescent="0.2">
      <c r="B98" s="179" t="s">
        <v>295</v>
      </c>
      <c r="C98" s="182" t="s">
        <v>139</v>
      </c>
      <c r="D98" s="183" t="s">
        <v>259</v>
      </c>
      <c r="E98" s="182" t="s">
        <v>211</v>
      </c>
      <c r="F98" s="183" t="s">
        <v>260</v>
      </c>
      <c r="G98" s="185" t="s">
        <v>261</v>
      </c>
      <c r="H98" s="182" t="s">
        <v>156</v>
      </c>
      <c r="I98" s="173" t="str">
        <f t="shared" ref="I98" si="154">IF(H98&lt;=0,"",IF(H98="No se ha presentado en los últimos 5 años","Rara vez",IF(H98="Al menos 1 vez en los últimos 5 años","Improbable",IF(H98="Al menos 1 vez en los últimos 2 años","Posible",IF(H98="Al menos 1 vez en el último año","Probable",IF(H98="Más de 1 vez al año","Casi Seguro"))))))</f>
        <v>Probable</v>
      </c>
      <c r="J98" s="170">
        <f t="shared" ref="J98" si="155">IF(I98="","",IF(I98="Rara vez",0.2,IF(I98="Improbable",0.4,IF(I98="Posible",0.6,IF(I98="Probable",0.8,IF(I98="Casi Seguro",1,))))))</f>
        <v>0.8</v>
      </c>
      <c r="K98" s="188" t="s">
        <v>164</v>
      </c>
      <c r="L98" s="171" t="str">
        <f>IF(NOT(ISERROR(MATCH(K98,'[8]Tabla Impacto'!$B$220:$B$222,0))),'[8]Tabla Impacto'!$F$222&amp;"Por favor no seleccionar los criterios de impacto(Afectación Económica o presupuestal y Pérdida Reputacional)",K98)</f>
        <v>Responder afirmativamente de SEIS a ONCE</v>
      </c>
      <c r="M98" s="173" t="str">
        <f>IF(OR(L98='[8]Tabla Impacto'!$C$5),"Moderado",IF(OR(L98='[8]Tabla Impacto'!$C$6),"Mayor",IF(OR(L98='[8]Tabla Impacto'!$C$7),"Catastrófico","")))</f>
        <v>Mayor</v>
      </c>
      <c r="N98" s="170">
        <f>IF(M98="","",IF(M98="Leve",0.2,IF(M98="Menor",0.4,IF(M98="Moderado",0.6,IF(M98="Mayor",0.8,IF(M98="Catastrófico",1,))))))</f>
        <v>0.8</v>
      </c>
      <c r="O98" s="176" t="str">
        <f>IF(OR(AND(I98="Rara vez",M98="Leve"),AND(I98="Rara vez",M98="Menor"),AND(I98="Improbable",M98="Leve")),"Bajo",IF(OR(AND(I98="Rara vez",M98="Moderado"),AND(I98="Improbable",M98="Menor"),AND(I98="Improbable",M98="Moderado"),AND(I98="Posible",M98="Leve"),AND(I98="Posible",M98="Menor"),AND(I98="Posible",M98="Moderado"),AND(I98="Probable",M98="Leve"),AND(I98="Probable",M98="Menor")),"Moderado",IF(OR(AND(I98="Rara vez",M98="Mayor"),AND(I98="Improbable",M98="Mayor"),AND(I98="Posible",M98="Mayor"),AND(I98="Probable",M98="Moderado"),AND(I98="Probable",M98="Mayor"),AND(I98="Casi Seguro",M98="Leve"),AND(I98="Casi Seguro",M98="Menor"),AND(I98="Casi Seguro",M98="Moderado"),AND(I98="Casi Seguro",M98="Mayor")),"Alto",IF(OR(AND(I98="Rara vez",M98="Catastrófico"),AND(I98="Improbable",M98="Catastrófico"),AND(I98="Posible",M98="Catastrófico"),AND(I98="Probable",M98="Catastrófico"),AND(I98="Casi Seguro",M98="Catastrófico")),"Extremo",""))))</f>
        <v>Alto</v>
      </c>
      <c r="P98" s="106">
        <v>1</v>
      </c>
      <c r="Q98" s="107" t="s">
        <v>262</v>
      </c>
      <c r="R98" s="108" t="str">
        <f>IF(OR(S98="Preventivo",S98="Detectivo"),"Probabilidad",IF(S98="Correctivo","Impacto",""))</f>
        <v>Probabilidad</v>
      </c>
      <c r="S98" s="109" t="s">
        <v>88</v>
      </c>
      <c r="T98" s="109" t="s">
        <v>96</v>
      </c>
      <c r="U98" s="110" t="str">
        <f>IF(AND(S98="Preventivo",T98="Automático"),"50%",IF(AND(S98="Preventivo",T98="Manual"),"40%",IF(AND(S98="Detectivo",T98="Automático"),"40%",IF(AND(S98="Detectivo",T98="Manual"),"30%",IF(AND(S98="Correctivo",T98="Automático"),"35%",IF(AND(S98="Correctivo",T98="Manual"),"25%",""))))))</f>
        <v>40%</v>
      </c>
      <c r="V98" s="109" t="s">
        <v>102</v>
      </c>
      <c r="W98" s="109" t="s">
        <v>104</v>
      </c>
      <c r="X98" s="109" t="s">
        <v>108</v>
      </c>
      <c r="Y98" s="111">
        <f>IFERROR(IF(R98="Probabilidad",(J98-(+J98*U98)),IF(R98="Impacto",J98,"")),"")</f>
        <v>0.48</v>
      </c>
      <c r="Z98" s="100" t="str">
        <f t="shared" si="147"/>
        <v>Posible</v>
      </c>
      <c r="AA98" s="110">
        <f>+Y98</f>
        <v>0.48</v>
      </c>
      <c r="AB98" s="100" t="str">
        <f t="shared" si="149"/>
        <v>Mayor</v>
      </c>
      <c r="AC98" s="110">
        <f>IFERROR(IF(R98="Impacto",(N98-(+N98*U98)),IF(R98="Probabilidad",N98,"")),"")</f>
        <v>0.8</v>
      </c>
      <c r="AD98" s="90" t="str">
        <f>IFERROR(IF(OR(AND(Z98="Rara vez",AB98="Leve"),AND(Z98="Rara vez",AB98="Menor"),AND(Z98="Improbable",AB98="Leve")),"Bajo",IF(OR(AND(Z98="Rara vez",AB98="Moderado"),AND(Z98="Improbable",AB98="Menor"),AND(Z98="Improbable",AB98="Moderado"),AND(Z98="Posible",AB98="Leve"),AND(Z98="Posible",AB98="Menor"),AND(Z98="Posible",AB98="Moderado"),AND(Z98="Probable",AB98="Leve"),AND(Z98="Probable",AB98="Menor")),"Moderado",IF(OR(AND(Z98="Rara vez",AB98="Mayor"),AND(Z98="Improbable",AB98="Mayor"),AND(Z98="Posible",AB98="Mayor"),AND(Z98="Probable",AB98="Moderado"),AND(Z98="Probable",AB98="Mayor"),AND(Z98="Casi Seguro",AB98="Leve"),AND(Z98="Casi Seguro",AB98="Menor"),AND(Z98="Casi Seguro",AB98="Moderado"),AND(Z98="Casi Seguro",AB98="Mayor")),"Alto",IF(OR(AND(Z98="Rara vez",AB98="Catastrófico"),AND(Z98="Improbable",AB98="Catastrófico"),AND(Z98="Posible",AB98="Catastrófico"),AND(Z98="Probable",AB98="Catastrófico"),AND(Z98="Casi Seguro",AB98="Catastrófico")),"Extremo","")))),"")</f>
        <v>Alto</v>
      </c>
      <c r="AE98" s="126"/>
    </row>
    <row r="99" spans="2:31" ht="130.5" customHeight="1" x14ac:dyDescent="0.2">
      <c r="B99" s="180"/>
      <c r="C99" s="183"/>
      <c r="D99" s="183"/>
      <c r="E99" s="183"/>
      <c r="F99" s="183"/>
      <c r="G99" s="185"/>
      <c r="H99" s="183"/>
      <c r="I99" s="174"/>
      <c r="J99" s="171"/>
      <c r="K99" s="189"/>
      <c r="L99" s="171">
        <f>IF(NOT(ISERROR(MATCH(K99,_xlfn.ANCHORARRAY(G110),0))),J112&amp;"Por favor no seleccionar los criterios de impacto",K99)</f>
        <v>0</v>
      </c>
      <c r="M99" s="174"/>
      <c r="N99" s="171"/>
      <c r="O99" s="177"/>
      <c r="P99" s="106">
        <v>2</v>
      </c>
      <c r="Q99" s="107" t="s">
        <v>263</v>
      </c>
      <c r="R99" s="108" t="str">
        <f>IF(OR(S99="Preventivo",S99="Detectivo"),"Probabilidad",IF(S99="Correctivo","Impacto",""))</f>
        <v>Probabilidad</v>
      </c>
      <c r="S99" s="109" t="s">
        <v>90</v>
      </c>
      <c r="T99" s="109" t="s">
        <v>96</v>
      </c>
      <c r="U99" s="110" t="str">
        <f t="shared" ref="U99:U103" si="156">IF(AND(S99="Preventivo",T99="Automático"),"50%",IF(AND(S99="Preventivo",T99="Manual"),"40%",IF(AND(S99="Detectivo",T99="Automático"),"40%",IF(AND(S99="Detectivo",T99="Manual"),"30%",IF(AND(S99="Correctivo",T99="Automático"),"35%",IF(AND(S99="Correctivo",T99="Manual"),"25%",""))))))</f>
        <v>30%</v>
      </c>
      <c r="V99" s="109" t="s">
        <v>102</v>
      </c>
      <c r="W99" s="109" t="s">
        <v>104</v>
      </c>
      <c r="X99" s="109" t="s">
        <v>108</v>
      </c>
      <c r="Y99" s="111">
        <f>IFERROR(IF(AND(R98="Probabilidad",R99="Probabilidad"),(AA98-(+AA98*U99)),IF(R99="Probabilidad",(J98-(+J98*U99)),IF(R99="Impacto",AA98,""))),"")</f>
        <v>0.33599999999999997</v>
      </c>
      <c r="Z99" s="100" t="str">
        <f t="shared" si="147"/>
        <v>Improbable</v>
      </c>
      <c r="AA99" s="110">
        <f t="shared" ref="AA99:AA103" si="157">+Y99</f>
        <v>0.33599999999999997</v>
      </c>
      <c r="AB99" s="100" t="str">
        <f t="shared" si="149"/>
        <v>Mayor</v>
      </c>
      <c r="AC99" s="110">
        <f>IFERROR(IF(AND(R98="Impacto",R99="Impacto"),(AC98-(+AC98*U99)),IF(R99="Impacto",(N98-(+N98*U99)),IF(R99="Probabilidad",AC98,""))),"")</f>
        <v>0.8</v>
      </c>
      <c r="AD99" s="90" t="str">
        <f>IFERROR(IF(OR(AND(Z99="Rara vez",AB99="Leve"),AND(Z99="Rara vez",AB99="Menor"),AND(Z99="Improbable",AB99="Leve")),"Bajo",IF(OR(AND(Z99="Rara vez",AB99="Moderado"),AND(Z99="Improbable",AB99="Menor"),AND(Z99="Improbable",AB99="Moderado"),AND(Z99="Posible",AB99="Leve"),AND(Z99="Posible",AB99="Menor"),AND(Z99="Posible",AB99="Moderado"),AND(Z99="Probable",AB99="Leve"),AND(Z99="Probable",AB99="Menor")),"Moderado",IF(OR(AND(Z99="Rara vez",AB99="Mayor"),AND(Z99="Improbable",AB99="Mayor"),AND(Z99="Posible",AB99="Mayor"),AND(Z99="Probable",AB99="Moderado"),AND(Z99="Probable",AB99="Mayor"),AND(Z99="Casi Seguro",AB99="Leve"),AND(Z99="Casi Seguro",AB99="Menor"),AND(Z99="Casi Seguro",AB99="Moderado"),AND(Z99="Casi Seguro",AB99="Mayor")),"Alto",IF(OR(AND(Z99="Rara vez",AB99="Catastrófico"),AND(Z99="Improbable",AB99="Catastrófico"),AND(Z99="Posible",AB99="Catastrófico"),AND(Z99="Probable",AB99="Catastrófico"),AND(Z99="Casi Seguro",AB99="Catastrófico")),"Extremo","")))),"")</f>
        <v>Alto</v>
      </c>
      <c r="AE99" s="126" t="s">
        <v>119</v>
      </c>
    </row>
    <row r="100" spans="2:31" x14ac:dyDescent="0.2">
      <c r="B100" s="180"/>
      <c r="C100" s="183"/>
      <c r="D100" s="183"/>
      <c r="E100" s="183"/>
      <c r="F100" s="183"/>
      <c r="G100" s="185"/>
      <c r="H100" s="183"/>
      <c r="I100" s="174"/>
      <c r="J100" s="171"/>
      <c r="K100" s="189"/>
      <c r="L100" s="171">
        <f>IF(NOT(ISERROR(MATCH(K100,_xlfn.ANCHORARRAY(G111),0))),J113&amp;"Por favor no seleccionar los criterios de impacto",K100)</f>
        <v>0</v>
      </c>
      <c r="M100" s="174"/>
      <c r="N100" s="171"/>
      <c r="O100" s="177"/>
      <c r="P100" s="106">
        <v>3</v>
      </c>
      <c r="Q100" s="113"/>
      <c r="R100" s="108" t="str">
        <f>IF(OR(S100="Preventivo",S100="Detectivo"),"Probabilidad",IF(S100="Correctivo","Impacto",""))</f>
        <v/>
      </c>
      <c r="S100" s="109"/>
      <c r="T100" s="109"/>
      <c r="U100" s="110" t="str">
        <f t="shared" si="156"/>
        <v/>
      </c>
      <c r="V100" s="109"/>
      <c r="W100" s="109"/>
      <c r="X100" s="109"/>
      <c r="Y100" s="111" t="str">
        <f>IFERROR(IF(AND(R99="Probabilidad",R100="Probabilidad"),(AA99-(+AA99*U100)),IF(AND(R99="Impacto",R100="Probabilidad"),(AA98-(+AA98*U100)),IF(R100="Impacto",AA99,""))),"")</f>
        <v/>
      </c>
      <c r="Z100" s="100" t="str">
        <f t="shared" si="147"/>
        <v/>
      </c>
      <c r="AA100" s="110" t="str">
        <f t="shared" si="157"/>
        <v/>
      </c>
      <c r="AB100" s="100" t="str">
        <f t="shared" si="149"/>
        <v/>
      </c>
      <c r="AC100" s="110" t="str">
        <f>IFERROR(IF(AND(R99="Impacto",R100="Impacto"),(AC99-(+AC99*U100)),IF(AND(R99="Probabilidad",R100="Impacto"),(AC98-(+AC98*U100)),IF(R100="Probabilidad",AC99,""))),"")</f>
        <v/>
      </c>
      <c r="AD100" s="112" t="str">
        <f t="shared" ref="AD100" si="158">IFERROR(IF(OR(AND(Z100="Muy Baja",AB100="Leve"),AND(Z100="Muy Baja",AB100="Menor"),AND(Z100="Baja",AB100="Leve")),"Bajo",IF(OR(AND(Z100="Muy baja",AB100="Moderado"),AND(Z100="Baja",AB100="Menor"),AND(Z100="Baja",AB100="Moderado"),AND(Z100="Media",AB100="Leve"),AND(Z100="Media",AB100="Menor"),AND(Z100="Media",AB100="Moderado"),AND(Z100="Alta",AB100="Leve"),AND(Z100="Alta",AB100="Menor")),"Moderado",IF(OR(AND(Z100="Muy Baja",AB100="Mayor"),AND(Z100="Baja",AB100="Mayor"),AND(Z100="Media",AB100="Mayor"),AND(Z100="Alta",AB100="Moderado"),AND(Z100="Alta",AB100="Mayor"),AND(Z100="Muy Alta",AB100="Leve"),AND(Z100="Muy Alta",AB100="Menor"),AND(Z100="Muy Alta",AB100="Moderado"),AND(Z100="Muy Alta",AB100="Mayor")),"Alto",IF(OR(AND(Z100="Muy Baja",AB100="Catastrófico"),AND(Z100="Baja",AB100="Catastrófico"),AND(Z100="Media",AB100="Catastrófico"),AND(Z100="Alta",AB100="Catastrófico"),AND(Z100="Muy Alta",AB100="Catastrófico")),"Extremo","")))),"")</f>
        <v/>
      </c>
      <c r="AE100" s="126"/>
    </row>
    <row r="101" spans="2:31" x14ac:dyDescent="0.2">
      <c r="B101" s="180"/>
      <c r="C101" s="183"/>
      <c r="D101" s="183"/>
      <c r="E101" s="183"/>
      <c r="F101" s="183"/>
      <c r="G101" s="185"/>
      <c r="H101" s="183"/>
      <c r="I101" s="174"/>
      <c r="J101" s="171"/>
      <c r="K101" s="189"/>
      <c r="L101" s="171">
        <f>IF(NOT(ISERROR(MATCH(K101,_xlfn.ANCHORARRAY(G112),0))),J114&amp;"Por favor no seleccionar los criterios de impacto",K101)</f>
        <v>0</v>
      </c>
      <c r="M101" s="174"/>
      <c r="N101" s="171"/>
      <c r="O101" s="177"/>
      <c r="P101" s="106">
        <v>4</v>
      </c>
      <c r="Q101" s="107"/>
      <c r="R101" s="108" t="str">
        <f t="shared" ref="R101:R103" si="159">IF(OR(S101="Preventivo",S101="Detectivo"),"Probabilidad",IF(S101="Correctivo","Impacto",""))</f>
        <v/>
      </c>
      <c r="S101" s="109"/>
      <c r="T101" s="109"/>
      <c r="U101" s="110" t="str">
        <f t="shared" si="156"/>
        <v/>
      </c>
      <c r="V101" s="109"/>
      <c r="W101" s="109"/>
      <c r="X101" s="109"/>
      <c r="Y101" s="111" t="str">
        <f t="shared" ref="Y101:Y103" si="160">IFERROR(IF(AND(R100="Probabilidad",R101="Probabilidad"),(AA100-(+AA100*U101)),IF(AND(R100="Impacto",R101="Probabilidad"),(AA99-(+AA99*U101)),IF(R101="Impacto",AA100,""))),"")</f>
        <v/>
      </c>
      <c r="Z101" s="100" t="str">
        <f t="shared" si="147"/>
        <v/>
      </c>
      <c r="AA101" s="110" t="str">
        <f t="shared" si="157"/>
        <v/>
      </c>
      <c r="AB101" s="100" t="str">
        <f t="shared" si="149"/>
        <v/>
      </c>
      <c r="AC101" s="110" t="str">
        <f t="shared" ref="AC101:AC103" si="161">IFERROR(IF(AND(R100="Impacto",R101="Impacto"),(AC100-(+AC100*U101)),IF(AND(R100="Probabilidad",R101="Impacto"),(AC99-(+AC99*U101)),IF(R101="Probabilidad",AC100,""))),"")</f>
        <v/>
      </c>
      <c r="AD101" s="112" t="str">
        <f>IFERROR(IF(OR(AND(Z101="Muy Baja",AB101="Leve"),AND(Z101="Muy Baja",AB101="Menor"),AND(Z101="Baja",AB101="Leve")),"Bajo",IF(OR(AND(Z101="Muy baja",AB101="Moderado"),AND(Z101="Baja",AB101="Menor"),AND(Z101="Baja",AB101="Moderado"),AND(Z101="Media",AB101="Leve"),AND(Z101="Media",AB101="Menor"),AND(Z101="Media",AB101="Moderado"),AND(Z101="Alta",AB101="Leve"),AND(Z101="Alta",AB101="Menor")),"Moderado",IF(OR(AND(Z101="Muy Baja",AB101="Mayor"),AND(Z101="Baja",AB101="Mayor"),AND(Z101="Media",AB101="Mayor"),AND(Z101="Alta",AB101="Moderado"),AND(Z101="Alta",AB101="Mayor"),AND(Z101="Muy Alta",AB101="Leve"),AND(Z101="Muy Alta",AB101="Menor"),AND(Z101="Muy Alta",AB101="Moderado"),AND(Z101="Muy Alta",AB101="Mayor")),"Alto",IF(OR(AND(Z101="Muy Baja",AB101="Catastrófico"),AND(Z101="Baja",AB101="Catastrófico"),AND(Z101="Media",AB101="Catastrófico"),AND(Z101="Alta",AB101="Catastrófico"),AND(Z101="Muy Alta",AB101="Catastrófico")),"Extremo","")))),"")</f>
        <v/>
      </c>
      <c r="AE101" s="126"/>
    </row>
    <row r="102" spans="2:31" x14ac:dyDescent="0.2">
      <c r="B102" s="180"/>
      <c r="C102" s="183"/>
      <c r="D102" s="183"/>
      <c r="E102" s="183"/>
      <c r="F102" s="183"/>
      <c r="G102" s="185"/>
      <c r="H102" s="183"/>
      <c r="I102" s="174"/>
      <c r="J102" s="171"/>
      <c r="K102" s="189"/>
      <c r="L102" s="171">
        <f>IF(NOT(ISERROR(MATCH(K102,_xlfn.ANCHORARRAY(G113),0))),J115&amp;"Por favor no seleccionar los criterios de impacto",K102)</f>
        <v>0</v>
      </c>
      <c r="M102" s="174"/>
      <c r="N102" s="171"/>
      <c r="O102" s="177"/>
      <c r="P102" s="106">
        <v>5</v>
      </c>
      <c r="Q102" s="107"/>
      <c r="R102" s="108" t="str">
        <f t="shared" si="159"/>
        <v/>
      </c>
      <c r="S102" s="109"/>
      <c r="T102" s="109"/>
      <c r="U102" s="110" t="str">
        <f t="shared" si="156"/>
        <v/>
      </c>
      <c r="V102" s="109"/>
      <c r="W102" s="109"/>
      <c r="X102" s="109"/>
      <c r="Y102" s="111" t="str">
        <f t="shared" si="160"/>
        <v/>
      </c>
      <c r="Z102" s="100" t="str">
        <f t="shared" si="147"/>
        <v/>
      </c>
      <c r="AA102" s="110" t="str">
        <f t="shared" si="157"/>
        <v/>
      </c>
      <c r="AB102" s="100" t="str">
        <f t="shared" si="149"/>
        <v/>
      </c>
      <c r="AC102" s="110" t="str">
        <f t="shared" si="161"/>
        <v/>
      </c>
      <c r="AD102" s="112" t="str">
        <f t="shared" ref="AD102:AD103" si="162">IFERROR(IF(OR(AND(Z102="Muy Baja",AB102="Leve"),AND(Z102="Muy Baja",AB102="Menor"),AND(Z102="Baja",AB102="Leve")),"Bajo",IF(OR(AND(Z102="Muy baja",AB102="Moderado"),AND(Z102="Baja",AB102="Menor"),AND(Z102="Baja",AB102="Moderado"),AND(Z102="Media",AB102="Leve"),AND(Z102="Media",AB102="Menor"),AND(Z102="Media",AB102="Moderado"),AND(Z102="Alta",AB102="Leve"),AND(Z102="Alta",AB102="Menor")),"Moderado",IF(OR(AND(Z102="Muy Baja",AB102="Mayor"),AND(Z102="Baja",AB102="Mayor"),AND(Z102="Media",AB102="Mayor"),AND(Z102="Alta",AB102="Moderado"),AND(Z102="Alta",AB102="Mayor"),AND(Z102="Muy Alta",AB102="Leve"),AND(Z102="Muy Alta",AB102="Menor"),AND(Z102="Muy Alta",AB102="Moderado"),AND(Z102="Muy Alta",AB102="Mayor")),"Alto",IF(OR(AND(Z102="Muy Baja",AB102="Catastrófico"),AND(Z102="Baja",AB102="Catastrófico"),AND(Z102="Media",AB102="Catastrófico"),AND(Z102="Alta",AB102="Catastrófico"),AND(Z102="Muy Alta",AB102="Catastrófico")),"Extremo","")))),"")</f>
        <v/>
      </c>
      <c r="AE102" s="126"/>
    </row>
    <row r="103" spans="2:31" x14ac:dyDescent="0.2">
      <c r="B103" s="180"/>
      <c r="C103" s="183"/>
      <c r="D103" s="183"/>
      <c r="E103" s="183"/>
      <c r="F103" s="183"/>
      <c r="G103" s="185"/>
      <c r="H103" s="183"/>
      <c r="I103" s="174"/>
      <c r="J103" s="171"/>
      <c r="K103" s="189"/>
      <c r="L103" s="171">
        <f>IF(NOT(ISERROR(MATCH(K103,_xlfn.ANCHORARRAY(G114),0))),J116&amp;"Por favor no seleccionar los criterios de impacto",K103)</f>
        <v>0</v>
      </c>
      <c r="M103" s="174"/>
      <c r="N103" s="171"/>
      <c r="O103" s="177"/>
      <c r="P103" s="106">
        <v>6</v>
      </c>
      <c r="Q103" s="107"/>
      <c r="R103" s="108" t="str">
        <f t="shared" si="159"/>
        <v/>
      </c>
      <c r="S103" s="109"/>
      <c r="T103" s="109"/>
      <c r="U103" s="110" t="str">
        <f t="shared" si="156"/>
        <v/>
      </c>
      <c r="V103" s="109"/>
      <c r="W103" s="109"/>
      <c r="X103" s="109"/>
      <c r="Y103" s="111" t="str">
        <f t="shared" si="160"/>
        <v/>
      </c>
      <c r="Z103" s="100" t="str">
        <f t="shared" si="147"/>
        <v/>
      </c>
      <c r="AA103" s="110" t="str">
        <f t="shared" si="157"/>
        <v/>
      </c>
      <c r="AB103" s="100" t="str">
        <f t="shared" si="149"/>
        <v/>
      </c>
      <c r="AC103" s="110" t="str">
        <f t="shared" si="161"/>
        <v/>
      </c>
      <c r="AD103" s="112" t="str">
        <f t="shared" si="162"/>
        <v/>
      </c>
      <c r="AE103" s="126"/>
    </row>
    <row r="104" spans="2:31" ht="178.5" customHeight="1" x14ac:dyDescent="0.2">
      <c r="B104" s="179" t="s">
        <v>296</v>
      </c>
      <c r="C104" s="182" t="s">
        <v>139</v>
      </c>
      <c r="D104" s="183" t="s">
        <v>264</v>
      </c>
      <c r="E104" s="182" t="s">
        <v>211</v>
      </c>
      <c r="F104" s="183" t="s">
        <v>265</v>
      </c>
      <c r="G104" s="185" t="s">
        <v>261</v>
      </c>
      <c r="H104" s="182" t="s">
        <v>156</v>
      </c>
      <c r="I104" s="173" t="str">
        <f t="shared" ref="I104" si="163">IF(H104&lt;=0,"",IF(H104="No se ha presentado en los últimos 5 años","Rara vez",IF(H104="Al menos 1 vez en los últimos 5 años","Improbable",IF(H104="Al menos 1 vez en los últimos 2 años","Posible",IF(H104="Al menos 1 vez en el último año","Probable",IF(H104="Más de 1 vez al año","Casi Seguro"))))))</f>
        <v>Probable</v>
      </c>
      <c r="J104" s="170">
        <f t="shared" ref="J104" si="164">IF(I104="","",IF(I104="Rara vez",0.2,IF(I104="Improbable",0.4,IF(I104="Posible",0.6,IF(I104="Probable",0.8,IF(I104="Casi Seguro",1,))))))</f>
        <v>0.8</v>
      </c>
      <c r="K104" s="188" t="s">
        <v>164</v>
      </c>
      <c r="L104" s="171" t="str">
        <f>IF(NOT(ISERROR(MATCH(K104,'[8]Tabla Impacto'!$B$220:$B$222,0))),'[8]Tabla Impacto'!$F$222&amp;"Por favor no seleccionar los criterios de impacto(Afectación Económica o presupuestal y Pérdida Reputacional)",K104)</f>
        <v>Responder afirmativamente de SEIS a ONCE</v>
      </c>
      <c r="M104" s="173" t="str">
        <f>IF(OR(L104='[8]Tabla Impacto'!$C$5),"Moderado",IF(OR(L104='[8]Tabla Impacto'!$C$6),"Mayor",IF(OR(L104='[8]Tabla Impacto'!$C$7),"Catastrófico","")))</f>
        <v>Mayor</v>
      </c>
      <c r="N104" s="170">
        <f>IF(M104="","",IF(M104="Leve",0.2,IF(M104="Menor",0.4,IF(M104="Moderado",0.6,IF(M104="Mayor",0.8,IF(M104="Catastrófico",1,))))))</f>
        <v>0.8</v>
      </c>
      <c r="O104" s="176" t="str">
        <f>IF(OR(AND(I104="Rara vez",M104="Leve"),AND(I104="Rara vez",M104="Menor"),AND(I104="Improbable",M104="Leve")),"Bajo",IF(OR(AND(I104="Rara vez",M104="Moderado"),AND(I104="Improbable",M104="Menor"),AND(I104="Improbable",M104="Moderado"),AND(I104="Posible",M104="Leve"),AND(I104="Posible",M104="Menor"),AND(I104="Posible",M104="Moderado"),AND(I104="Probable",M104="Leve"),AND(I104="Probable",M104="Menor")),"Moderado",IF(OR(AND(I104="Rara vez",M104="Mayor"),AND(I104="Improbable",M104="Mayor"),AND(I104="Posible",M104="Mayor"),AND(I104="Probable",M104="Moderado"),AND(I104="Probable",M104="Mayor"),AND(I104="Casi Seguro",M104="Leve"),AND(I104="Casi Seguro",M104="Menor"),AND(I104="Casi Seguro",M104="Moderado"),AND(I104="Casi Seguro",M104="Mayor")),"Alto",IF(OR(AND(I104="Rara vez",M104="Catastrófico"),AND(I104="Improbable",M104="Catastrófico"),AND(I104="Posible",M104="Catastrófico"),AND(I104="Probable",M104="Catastrófico"),AND(I104="Casi Seguro",M104="Catastrófico")),"Extremo",""))))</f>
        <v>Alto</v>
      </c>
      <c r="P104" s="106">
        <v>1</v>
      </c>
      <c r="Q104" s="107" t="s">
        <v>262</v>
      </c>
      <c r="R104" s="108" t="str">
        <f>IF(OR(S104="Preventivo",S104="Detectivo"),"Probabilidad",IF(S104="Correctivo","Impacto",""))</f>
        <v>Probabilidad</v>
      </c>
      <c r="S104" s="109" t="s">
        <v>88</v>
      </c>
      <c r="T104" s="109" t="s">
        <v>96</v>
      </c>
      <c r="U104" s="110" t="str">
        <f>IF(AND(S104="Preventivo",T104="Automático"),"50%",IF(AND(S104="Preventivo",T104="Manual"),"40%",IF(AND(S104="Detectivo",T104="Automático"),"40%",IF(AND(S104="Detectivo",T104="Manual"),"30%",IF(AND(S104="Correctivo",T104="Automático"),"35%",IF(AND(S104="Correctivo",T104="Manual"),"25%",""))))))</f>
        <v>40%</v>
      </c>
      <c r="V104" s="109" t="s">
        <v>99</v>
      </c>
      <c r="W104" s="109" t="s">
        <v>104</v>
      </c>
      <c r="X104" s="109" t="s">
        <v>110</v>
      </c>
      <c r="Y104" s="111">
        <f>IFERROR(IF(R104="Probabilidad",(J104-(+J104*U104)),IF(R104="Impacto",J104,"")),"")</f>
        <v>0.48</v>
      </c>
      <c r="Z104" s="100" t="str">
        <f t="shared" si="147"/>
        <v>Posible</v>
      </c>
      <c r="AA104" s="110">
        <f>+Y104</f>
        <v>0.48</v>
      </c>
      <c r="AB104" s="100" t="str">
        <f t="shared" si="149"/>
        <v>Mayor</v>
      </c>
      <c r="AC104" s="110">
        <f>IFERROR(IF(R104="Impacto",(N104-(+N104*U104)),IF(R104="Probabilidad",N104,"")),"")</f>
        <v>0.8</v>
      </c>
      <c r="AD104" s="90" t="str">
        <f>IFERROR(IF(OR(AND(Z104="Rara vez",AB104="Leve"),AND(Z104="Rara vez",AB104="Menor"),AND(Z104="Improbable",AB104="Leve")),"Bajo",IF(OR(AND(Z104="Rara vez",AB104="Moderado"),AND(Z104="Improbable",AB104="Menor"),AND(Z104="Improbable",AB104="Moderado"),AND(Z104="Posible",AB104="Leve"),AND(Z104="Posible",AB104="Menor"),AND(Z104="Posible",AB104="Moderado"),AND(Z104="Probable",AB104="Leve"),AND(Z104="Probable",AB104="Menor")),"Moderado",IF(OR(AND(Z104="Rara vez",AB104="Mayor"),AND(Z104="Improbable",AB104="Mayor"),AND(Z104="Posible",AB104="Mayor"),AND(Z104="Probable",AB104="Moderado"),AND(Z104="Probable",AB104="Mayor"),AND(Z104="Casi Seguro",AB104="Leve"),AND(Z104="Casi Seguro",AB104="Menor"),AND(Z104="Casi Seguro",AB104="Moderado"),AND(Z104="Casi Seguro",AB104="Mayor")),"Alto",IF(OR(AND(Z104="Rara vez",AB104="Catastrófico"),AND(Z104="Improbable",AB104="Catastrófico"),AND(Z104="Posible",AB104="Catastrófico"),AND(Z104="Probable",AB104="Catastrófico"),AND(Z104="Casi Seguro",AB104="Catastrófico")),"Extremo","")))),"")</f>
        <v>Alto</v>
      </c>
      <c r="AE104" s="126"/>
    </row>
    <row r="105" spans="2:31" ht="145.5" customHeight="1" x14ac:dyDescent="0.2">
      <c r="B105" s="180"/>
      <c r="C105" s="183"/>
      <c r="D105" s="183"/>
      <c r="E105" s="183"/>
      <c r="F105" s="183"/>
      <c r="G105" s="185"/>
      <c r="H105" s="183"/>
      <c r="I105" s="174"/>
      <c r="J105" s="171"/>
      <c r="K105" s="189"/>
      <c r="L105" s="171">
        <f>IF(NOT(ISERROR(MATCH(K105,_xlfn.ANCHORARRAY(G116),0))),J118&amp;"Por favor no seleccionar los criterios de impacto",K105)</f>
        <v>0</v>
      </c>
      <c r="M105" s="174"/>
      <c r="N105" s="171"/>
      <c r="O105" s="177"/>
      <c r="P105" s="106">
        <v>2</v>
      </c>
      <c r="Q105" s="107" t="s">
        <v>263</v>
      </c>
      <c r="R105" s="108" t="str">
        <f>IF(OR(S105="Preventivo",S105="Detectivo"),"Probabilidad",IF(S105="Correctivo","Impacto",""))</f>
        <v>Probabilidad</v>
      </c>
      <c r="S105" s="109" t="s">
        <v>90</v>
      </c>
      <c r="T105" s="109" t="s">
        <v>96</v>
      </c>
      <c r="U105" s="110" t="str">
        <f t="shared" ref="U105:U109" si="165">IF(AND(S105="Preventivo",T105="Automático"),"50%",IF(AND(S105="Preventivo",T105="Manual"),"40%",IF(AND(S105="Detectivo",T105="Automático"),"40%",IF(AND(S105="Detectivo",T105="Manual"),"30%",IF(AND(S105="Correctivo",T105="Automático"),"35%",IF(AND(S105="Correctivo",T105="Manual"),"25%",""))))))</f>
        <v>30%</v>
      </c>
      <c r="V105" s="109" t="s">
        <v>102</v>
      </c>
      <c r="W105" s="109" t="s">
        <v>104</v>
      </c>
      <c r="X105" s="109" t="s">
        <v>108</v>
      </c>
      <c r="Y105" s="114">
        <f>IFERROR(IF(AND(R104="Probabilidad",R105="Probabilidad"),(AA104-(+AA104*U105)),IF(R105="Probabilidad",(J104-(+J104*U105)),IF(R105="Impacto",AA104,""))),"")</f>
        <v>0.33599999999999997</v>
      </c>
      <c r="Z105" s="100" t="str">
        <f t="shared" si="147"/>
        <v>Improbable</v>
      </c>
      <c r="AA105" s="110">
        <f t="shared" ref="AA105:AA109" si="166">+Y105</f>
        <v>0.33599999999999997</v>
      </c>
      <c r="AB105" s="100" t="str">
        <f t="shared" si="149"/>
        <v>Mayor</v>
      </c>
      <c r="AC105" s="110">
        <f>IFERROR(IF(AND(R104="Impacto",R105="Impacto"),(AC104-(+AC104*U105)),IF(R105="Impacto",(N104-(+N104*U105)),IF(R105="Probabilidad",AC104,""))),"")</f>
        <v>0.8</v>
      </c>
      <c r="AD105" s="90" t="str">
        <f>IFERROR(IF(OR(AND(Z105="Rara vez",AB105="Leve"),AND(Z105="Rara vez",AB105="Menor"),AND(Z105="Improbable",AB105="Leve")),"Bajo",IF(OR(AND(Z105="Rara vez",AB105="Moderado"),AND(Z105="Improbable",AB105="Menor"),AND(Z105="Improbable",AB105="Moderado"),AND(Z105="Posible",AB105="Leve"),AND(Z105="Posible",AB105="Menor"),AND(Z105="Posible",AB105="Moderado"),AND(Z105="Probable",AB105="Leve"),AND(Z105="Probable",AB105="Menor")),"Moderado",IF(OR(AND(Z105="Rara vez",AB105="Mayor"),AND(Z105="Improbable",AB105="Mayor"),AND(Z105="Posible",AB105="Mayor"),AND(Z105="Probable",AB105="Moderado"),AND(Z105="Probable",AB105="Mayor"),AND(Z105="Casi Seguro",AB105="Leve"),AND(Z105="Casi Seguro",AB105="Menor"),AND(Z105="Casi Seguro",AB105="Moderado"),AND(Z105="Casi Seguro",AB105="Mayor")),"Alto",IF(OR(AND(Z105="Rara vez",AB105="Catastrófico"),AND(Z105="Improbable",AB105="Catastrófico"),AND(Z105="Posible",AB105="Catastrófico"),AND(Z105="Probable",AB105="Catastrófico"),AND(Z105="Casi Seguro",AB105="Catastrófico")),"Extremo","")))),"")</f>
        <v>Alto</v>
      </c>
      <c r="AE105" s="126" t="s">
        <v>119</v>
      </c>
    </row>
    <row r="106" spans="2:31" x14ac:dyDescent="0.2">
      <c r="B106" s="180"/>
      <c r="C106" s="183"/>
      <c r="D106" s="183"/>
      <c r="E106" s="183"/>
      <c r="F106" s="183"/>
      <c r="G106" s="185"/>
      <c r="H106" s="183"/>
      <c r="I106" s="174"/>
      <c r="J106" s="171"/>
      <c r="K106" s="189"/>
      <c r="L106" s="171">
        <f>IF(NOT(ISERROR(MATCH(K106,_xlfn.ANCHORARRAY(G117),0))),J119&amp;"Por favor no seleccionar los criterios de impacto",K106)</f>
        <v>0</v>
      </c>
      <c r="M106" s="174"/>
      <c r="N106" s="171"/>
      <c r="O106" s="177"/>
      <c r="P106" s="106">
        <v>3</v>
      </c>
      <c r="Q106" s="113"/>
      <c r="R106" s="108" t="str">
        <f>IF(OR(S106="Preventivo",S106="Detectivo"),"Probabilidad",IF(S106="Correctivo","Impacto",""))</f>
        <v/>
      </c>
      <c r="S106" s="109"/>
      <c r="T106" s="109"/>
      <c r="U106" s="110" t="str">
        <f t="shared" si="165"/>
        <v/>
      </c>
      <c r="V106" s="109"/>
      <c r="W106" s="109"/>
      <c r="X106" s="109"/>
      <c r="Y106" s="111" t="str">
        <f>IFERROR(IF(AND(R105="Probabilidad",R106="Probabilidad"),(AA105-(+AA105*U106)),IF(AND(R105="Impacto",R106="Probabilidad"),(AA104-(+AA104*U106)),IF(R106="Impacto",AA105,""))),"")</f>
        <v/>
      </c>
      <c r="Z106" s="100" t="str">
        <f t="shared" si="147"/>
        <v/>
      </c>
      <c r="AA106" s="110" t="str">
        <f t="shared" si="166"/>
        <v/>
      </c>
      <c r="AB106" s="100" t="str">
        <f t="shared" si="149"/>
        <v/>
      </c>
      <c r="AC106" s="110" t="str">
        <f>IFERROR(IF(AND(R105="Impacto",R106="Impacto"),(AC105-(+AC105*U106)),IF(AND(R105="Probabilidad",R106="Impacto"),(AC104-(+AC104*U106)),IF(R106="Probabilidad",AC105,""))),"")</f>
        <v/>
      </c>
      <c r="AD106" s="112" t="str">
        <f t="shared" ref="AD106" si="167">IFERROR(IF(OR(AND(Z106="Muy Baja",AB106="Leve"),AND(Z106="Muy Baja",AB106="Menor"),AND(Z106="Baja",AB106="Leve")),"Bajo",IF(OR(AND(Z106="Muy baja",AB106="Moderado"),AND(Z106="Baja",AB106="Menor"),AND(Z106="Baja",AB106="Moderado"),AND(Z106="Media",AB106="Leve"),AND(Z106="Media",AB106="Menor"),AND(Z106="Media",AB106="Moderado"),AND(Z106="Alta",AB106="Leve"),AND(Z106="Alta",AB106="Menor")),"Moderado",IF(OR(AND(Z106="Muy Baja",AB106="Mayor"),AND(Z106="Baja",AB106="Mayor"),AND(Z106="Media",AB106="Mayor"),AND(Z106="Alta",AB106="Moderado"),AND(Z106="Alta",AB106="Mayor"),AND(Z106="Muy Alta",AB106="Leve"),AND(Z106="Muy Alta",AB106="Menor"),AND(Z106="Muy Alta",AB106="Moderado"),AND(Z106="Muy Alta",AB106="Mayor")),"Alto",IF(OR(AND(Z106="Muy Baja",AB106="Catastrófico"),AND(Z106="Baja",AB106="Catastrófico"),AND(Z106="Media",AB106="Catastrófico"),AND(Z106="Alta",AB106="Catastrófico"),AND(Z106="Muy Alta",AB106="Catastrófico")),"Extremo","")))),"")</f>
        <v/>
      </c>
      <c r="AE106" s="126"/>
    </row>
    <row r="107" spans="2:31" x14ac:dyDescent="0.2">
      <c r="B107" s="180"/>
      <c r="C107" s="183"/>
      <c r="D107" s="183"/>
      <c r="E107" s="183"/>
      <c r="F107" s="183"/>
      <c r="G107" s="185"/>
      <c r="H107" s="183"/>
      <c r="I107" s="174"/>
      <c r="J107" s="171"/>
      <c r="K107" s="189"/>
      <c r="L107" s="171">
        <f>IF(NOT(ISERROR(MATCH(K107,_xlfn.ANCHORARRAY(G118),0))),J120&amp;"Por favor no seleccionar los criterios de impacto",K107)</f>
        <v>0</v>
      </c>
      <c r="M107" s="174"/>
      <c r="N107" s="171"/>
      <c r="O107" s="177"/>
      <c r="P107" s="106">
        <v>4</v>
      </c>
      <c r="Q107" s="107"/>
      <c r="R107" s="108" t="str">
        <f t="shared" ref="R107:R109" si="168">IF(OR(S107="Preventivo",S107="Detectivo"),"Probabilidad",IF(S107="Correctivo","Impacto",""))</f>
        <v/>
      </c>
      <c r="S107" s="109"/>
      <c r="T107" s="109"/>
      <c r="U107" s="110" t="str">
        <f t="shared" si="165"/>
        <v/>
      </c>
      <c r="V107" s="109"/>
      <c r="W107" s="109"/>
      <c r="X107" s="109"/>
      <c r="Y107" s="111" t="str">
        <f t="shared" ref="Y107:Y109" si="169">IFERROR(IF(AND(R106="Probabilidad",R107="Probabilidad"),(AA106-(+AA106*U107)),IF(AND(R106="Impacto",R107="Probabilidad"),(AA105-(+AA105*U107)),IF(R107="Impacto",AA106,""))),"")</f>
        <v/>
      </c>
      <c r="Z107" s="100" t="str">
        <f t="shared" si="147"/>
        <v/>
      </c>
      <c r="AA107" s="110" t="str">
        <f t="shared" si="166"/>
        <v/>
      </c>
      <c r="AB107" s="100" t="str">
        <f t="shared" si="149"/>
        <v/>
      </c>
      <c r="AC107" s="110" t="str">
        <f t="shared" ref="AC107:AC109" si="170">IFERROR(IF(AND(R106="Impacto",R107="Impacto"),(AC106-(+AC106*U107)),IF(AND(R106="Probabilidad",R107="Impacto"),(AC105-(+AC105*U107)),IF(R107="Probabilidad",AC106,""))),"")</f>
        <v/>
      </c>
      <c r="AD107" s="112" t="str">
        <f>IFERROR(IF(OR(AND(Z107="Muy Baja",AB107="Leve"),AND(Z107="Muy Baja",AB107="Menor"),AND(Z107="Baja",AB107="Leve")),"Bajo",IF(OR(AND(Z107="Muy baja",AB107="Moderado"),AND(Z107="Baja",AB107="Menor"),AND(Z107="Baja",AB107="Moderado"),AND(Z107="Media",AB107="Leve"),AND(Z107="Media",AB107="Menor"),AND(Z107="Media",AB107="Moderado"),AND(Z107="Alta",AB107="Leve"),AND(Z107="Alta",AB107="Menor")),"Moderado",IF(OR(AND(Z107="Muy Baja",AB107="Mayor"),AND(Z107="Baja",AB107="Mayor"),AND(Z107="Media",AB107="Mayor"),AND(Z107="Alta",AB107="Moderado"),AND(Z107="Alta",AB107="Mayor"),AND(Z107="Muy Alta",AB107="Leve"),AND(Z107="Muy Alta",AB107="Menor"),AND(Z107="Muy Alta",AB107="Moderado"),AND(Z107="Muy Alta",AB107="Mayor")),"Alto",IF(OR(AND(Z107="Muy Baja",AB107="Catastrófico"),AND(Z107="Baja",AB107="Catastrófico"),AND(Z107="Media",AB107="Catastrófico"),AND(Z107="Alta",AB107="Catastrófico"),AND(Z107="Muy Alta",AB107="Catastrófico")),"Extremo","")))),"")</f>
        <v/>
      </c>
      <c r="AE107" s="126"/>
    </row>
    <row r="108" spans="2:31" x14ac:dyDescent="0.2">
      <c r="B108" s="180"/>
      <c r="C108" s="183"/>
      <c r="D108" s="183"/>
      <c r="E108" s="183"/>
      <c r="F108" s="183"/>
      <c r="G108" s="185"/>
      <c r="H108" s="183"/>
      <c r="I108" s="174"/>
      <c r="J108" s="171"/>
      <c r="K108" s="189"/>
      <c r="L108" s="171">
        <f>IF(NOT(ISERROR(MATCH(K108,_xlfn.ANCHORARRAY(G119),0))),J121&amp;"Por favor no seleccionar los criterios de impacto",K108)</f>
        <v>0</v>
      </c>
      <c r="M108" s="174"/>
      <c r="N108" s="171"/>
      <c r="O108" s="177"/>
      <c r="P108" s="106">
        <v>5</v>
      </c>
      <c r="Q108" s="107"/>
      <c r="R108" s="108" t="str">
        <f t="shared" si="168"/>
        <v/>
      </c>
      <c r="S108" s="109"/>
      <c r="T108" s="109"/>
      <c r="U108" s="110" t="str">
        <f t="shared" si="165"/>
        <v/>
      </c>
      <c r="V108" s="109"/>
      <c r="W108" s="109"/>
      <c r="X108" s="109"/>
      <c r="Y108" s="111" t="str">
        <f t="shared" si="169"/>
        <v/>
      </c>
      <c r="Z108" s="100" t="str">
        <f t="shared" si="147"/>
        <v/>
      </c>
      <c r="AA108" s="110" t="str">
        <f t="shared" si="166"/>
        <v/>
      </c>
      <c r="AB108" s="100" t="str">
        <f t="shared" si="149"/>
        <v/>
      </c>
      <c r="AC108" s="110" t="str">
        <f t="shared" si="170"/>
        <v/>
      </c>
      <c r="AD108" s="112" t="str">
        <f t="shared" ref="AD108:AD109" si="171">IFERROR(IF(OR(AND(Z108="Muy Baja",AB108="Leve"),AND(Z108="Muy Baja",AB108="Menor"),AND(Z108="Baja",AB108="Leve")),"Bajo",IF(OR(AND(Z108="Muy baja",AB108="Moderado"),AND(Z108="Baja",AB108="Menor"),AND(Z108="Baja",AB108="Moderado"),AND(Z108="Media",AB108="Leve"),AND(Z108="Media",AB108="Menor"),AND(Z108="Media",AB108="Moderado"),AND(Z108="Alta",AB108="Leve"),AND(Z108="Alta",AB108="Menor")),"Moderado",IF(OR(AND(Z108="Muy Baja",AB108="Mayor"),AND(Z108="Baja",AB108="Mayor"),AND(Z108="Media",AB108="Mayor"),AND(Z108="Alta",AB108="Moderado"),AND(Z108="Alta",AB108="Mayor"),AND(Z108="Muy Alta",AB108="Leve"),AND(Z108="Muy Alta",AB108="Menor"),AND(Z108="Muy Alta",AB108="Moderado"),AND(Z108="Muy Alta",AB108="Mayor")),"Alto",IF(OR(AND(Z108="Muy Baja",AB108="Catastrófico"),AND(Z108="Baja",AB108="Catastrófico"),AND(Z108="Media",AB108="Catastrófico"),AND(Z108="Alta",AB108="Catastrófico"),AND(Z108="Muy Alta",AB108="Catastrófico")),"Extremo","")))),"")</f>
        <v/>
      </c>
      <c r="AE108" s="126"/>
    </row>
    <row r="109" spans="2:31" x14ac:dyDescent="0.2">
      <c r="B109" s="180"/>
      <c r="C109" s="183"/>
      <c r="D109" s="183"/>
      <c r="E109" s="183"/>
      <c r="F109" s="183"/>
      <c r="G109" s="185"/>
      <c r="H109" s="183"/>
      <c r="I109" s="174"/>
      <c r="J109" s="171"/>
      <c r="K109" s="189"/>
      <c r="L109" s="171">
        <f>IF(NOT(ISERROR(MATCH(K109,_xlfn.ANCHORARRAY(G120),0))),J122&amp;"Por favor no seleccionar los criterios de impacto",K109)</f>
        <v>0</v>
      </c>
      <c r="M109" s="174"/>
      <c r="N109" s="171"/>
      <c r="O109" s="177"/>
      <c r="P109" s="106">
        <v>6</v>
      </c>
      <c r="Q109" s="107"/>
      <c r="R109" s="108" t="str">
        <f t="shared" si="168"/>
        <v/>
      </c>
      <c r="S109" s="109"/>
      <c r="T109" s="109"/>
      <c r="U109" s="110" t="str">
        <f t="shared" si="165"/>
        <v/>
      </c>
      <c r="V109" s="109"/>
      <c r="W109" s="109"/>
      <c r="X109" s="109"/>
      <c r="Y109" s="111" t="str">
        <f t="shared" si="169"/>
        <v/>
      </c>
      <c r="Z109" s="100" t="str">
        <f t="shared" si="147"/>
        <v/>
      </c>
      <c r="AA109" s="110" t="str">
        <f t="shared" si="166"/>
        <v/>
      </c>
      <c r="AB109" s="100" t="str">
        <f t="shared" si="149"/>
        <v/>
      </c>
      <c r="AC109" s="110" t="str">
        <f t="shared" si="170"/>
        <v/>
      </c>
      <c r="AD109" s="112" t="str">
        <f t="shared" si="171"/>
        <v/>
      </c>
      <c r="AE109" s="126"/>
    </row>
    <row r="110" spans="2:31" ht="148.5" customHeight="1" x14ac:dyDescent="0.2">
      <c r="B110" s="179" t="s">
        <v>297</v>
      </c>
      <c r="C110" s="182" t="s">
        <v>141</v>
      </c>
      <c r="D110" s="185" t="s">
        <v>266</v>
      </c>
      <c r="E110" s="182" t="s">
        <v>201</v>
      </c>
      <c r="F110" s="183" t="s">
        <v>267</v>
      </c>
      <c r="G110" s="185" t="s">
        <v>268</v>
      </c>
      <c r="H110" s="182" t="s">
        <v>154</v>
      </c>
      <c r="I110" s="173" t="str">
        <f>IF(H110&lt;=0,"",IF(H110="No se ha presentado en los últimos 5 años","Rara vez",IF(H110="Al menos 1 vez en los últimos 5 años","Improbable",IF(H110="Al menos 1 vez en los últimos 2 años","Posible",IF(H110="Al menos 1 vez en el último año","Probable",IF(H110="Más de 1 vez al año","Casi Seguro"))))))</f>
        <v>Improbable</v>
      </c>
      <c r="J110" s="170">
        <f>IF(I110="","",IF(I110="Rara vez",0.2,IF(I110="Improbable",0.4,IF(I110="Posible",0.6,IF(I110="Probable",0.8,IF(I110="Casi Seguro",1,))))))</f>
        <v>0.4</v>
      </c>
      <c r="K110" s="188" t="s">
        <v>163</v>
      </c>
      <c r="L110" s="170" t="str">
        <f>IF(NOT(ISERROR(MATCH(K110,'[9]Tabla Impacto'!$B$220:$B$222,0))),'[9]Tabla Impacto'!$F$222&amp;"Por favor no seleccionar los criterios de impacto(Criterios para calificar el impacto)",K110)</f>
        <v xml:space="preserve">Responder afirmativamente de UNA a CINCO preguntas </v>
      </c>
      <c r="M110" s="173" t="str">
        <f>IF(OR(L110='[9]Tabla Impacto'!$C$5),"Moderado",IF(OR(L110='[9]Tabla Impacto'!$C$6),"Mayor",IF(OR(L110='[9]Tabla Impacto'!$C$7),"Catastrófico","")))</f>
        <v>Moderado</v>
      </c>
      <c r="N110" s="170">
        <f>IF(M110="","",IF(M110="Leve",0.2,IF(M110="Menor",0.4,IF(M110="Moderado",0.6,IF(M110="Mayor",0.8,IF(M110="Catastrófico",1,))))))</f>
        <v>0.6</v>
      </c>
      <c r="O110" s="176" t="str">
        <f>IF(OR(AND(I110="Rara vez",M110="Leve"),AND(I110="Rara vez",M110="Menor"),AND(I110="Improbable",M110="Leve")),"Bajo",IF(OR(AND(I110="Rara vez",M110="Moderado"),AND(I110="Improbable",M110="Menor"),AND(I110="Improbable",M110="Moderado"),AND(I110="Posible",M110="Leve"),AND(I110="Posible",M110="Menor"),AND(I110="Posible",M110="Moderado"),AND(I110="Probable",M110="Leve"),AND(I110="Probable",M110="Menor")),"Moderado",IF(OR(AND(I110="Rara vez",M110="Mayor"),AND(I110="Improbable",M110="Mayor"),AND(I110="Posible",M110="Mayor"),AND(I110="Probable",M110="Moderado"),AND(I110="Probable",M110="Mayor"),AND(I110="Casi Seguro",M110="Leve"),AND(I110="Casi Seguro",M110="Menor"),AND(I110="Casi Seguro",M110="Moderado"),AND(I110="Casi Seguro",M110="Mayor")),"Alto",IF(OR(AND(I110="Rara vez",M110="Catastrófico"),AND(I110="Improbable",M110="Catastrófico"),AND(I110="Posible",M110="Catastrófico"),AND(I110="Probable",M110="Catastrófico"),AND(I110="Casi Seguro",M110="Catastrófico")),"Extremo",""))))</f>
        <v>Moderado</v>
      </c>
      <c r="P110" s="101">
        <v>1</v>
      </c>
      <c r="Q110" s="102" t="s">
        <v>214</v>
      </c>
      <c r="R110" s="103" t="str">
        <f>IF(OR(S110="Preventivo",S110="Detectivo"),"Probabilidad",IF(S110="Correctivo","Impacto",""))</f>
        <v>Probabilidad</v>
      </c>
      <c r="S110" s="91" t="s">
        <v>88</v>
      </c>
      <c r="T110" s="91" t="s">
        <v>96</v>
      </c>
      <c r="U110" s="104" t="str">
        <f>IF(AND(S110="Preventivo",T110="Automático"),"50%",IF(AND(S110="Preventivo",T110="Manual"),"40%",IF(AND(S110="Detectivo",T110="Automático"),"40%",IF(AND(S110="Detectivo",T110="Manual"),"30%",IF(AND(S110="Correctivo",T110="Automático"),"35%",IF(AND(S110="Correctivo",T110="Manual"),"25%",""))))))</f>
        <v>40%</v>
      </c>
      <c r="V110" s="91" t="s">
        <v>102</v>
      </c>
      <c r="W110" s="91" t="s">
        <v>104</v>
      </c>
      <c r="X110" s="91" t="s">
        <v>108</v>
      </c>
      <c r="Y110" s="105">
        <f>IFERROR(IF(R110="Probabilidad",(J110-(+J110*U110)),IF(R110="Impacto",J110,"")),"")</f>
        <v>0.24</v>
      </c>
      <c r="Z110" s="100" t="str">
        <f>IFERROR(IF(Y110="","",IF(Y110&lt;=0.2,"Rara vez",IF(Y110&lt;=0.4,"Improbable",IF(Y110&lt;=0.6,"Posible",IF(Y110&lt;=0.8,"Probable","Casi Seguro"))))),"")</f>
        <v>Improbable</v>
      </c>
      <c r="AA110" s="104">
        <f>+Y110</f>
        <v>0.24</v>
      </c>
      <c r="AB110" s="100" t="str">
        <f>IFERROR(IF(AC110="","",IF(AC110&lt;=0.6,"Moderado",IF(AC110&lt;=0.8,"Mayor","Catastrófico"))),"")</f>
        <v>Moderado</v>
      </c>
      <c r="AC110" s="104">
        <f>IFERROR(IF(R110="Impacto",(N110-(+N110*U110)),IF(R110="Probabilidad",N110,"")),"")</f>
        <v>0.6</v>
      </c>
      <c r="AD110" s="90" t="str">
        <f>IFERROR(IF(OR(AND(Z110="Rara vez",AB110="Leve"),AND(Z110="Rara vez",AB110="Menor"),AND(Z110="Improbable",AB110="Leve")),"Bajo",IF(OR(AND(Z110="Rara vez",AB110="Moderado"),AND(Z110="Improbable",AB110="Menor"),AND(Z110="Improbable",AB110="Moderado"),AND(Z110="Posible",AB110="Leve"),AND(Z110="Posible",AB110="Menor"),AND(Z110="Posible",AB110="Moderado"),AND(Z110="Probable",AB110="Leve"),AND(Z110="Probable",AB110="Menor")),"Moderado",IF(OR(AND(Z110="Rara vez",AB110="Mayor"),AND(Z110="Improbable",AB110="Mayor"),AND(Z110="Posible",AB110="Mayor"),AND(Z110="Probable",AB110="Moderado"),AND(Z110="Probable",AB110="Mayor"),AND(Z110="Casi Seguro",AB110="Leve"),AND(Z110="Casi Seguro",AB110="Menor"),AND(Z110="Casi Seguro",AB110="Moderado"),AND(Z110="Casi Seguro",AB110="Mayor")),"Alto",IF(OR(AND(Z110="Rara vez",AB110="Catastrófico"),AND(Z110="Improbable",AB110="Catastrófico"),AND(Z110="Posible",AB110="Catastrófico"),AND(Z110="Probable",AB110="Catastrófico"),AND(Z110="Casi Seguro",AB110="Catastrófico")),"Extremo","")))),"")</f>
        <v>Moderado</v>
      </c>
      <c r="AE110" s="126"/>
    </row>
    <row r="111" spans="2:31" ht="118.5" customHeight="1" x14ac:dyDescent="0.2">
      <c r="B111" s="180"/>
      <c r="C111" s="183"/>
      <c r="D111" s="185"/>
      <c r="E111" s="183"/>
      <c r="F111" s="183"/>
      <c r="G111" s="185"/>
      <c r="H111" s="183"/>
      <c r="I111" s="174"/>
      <c r="J111" s="171"/>
      <c r="K111" s="189"/>
      <c r="L111" s="171">
        <f>IF(NOT(ISERROR(MATCH(K111,_xlfn.ANCHORARRAY(G122),0))),J124&amp;"Por favor no seleccionar los criterios de impacto",K111)</f>
        <v>0</v>
      </c>
      <c r="M111" s="174"/>
      <c r="N111" s="171"/>
      <c r="O111" s="177"/>
      <c r="P111" s="106">
        <v>2</v>
      </c>
      <c r="Q111" s="107" t="s">
        <v>269</v>
      </c>
      <c r="R111" s="108" t="str">
        <f>IF(OR(S111="Preventivo",S111="Detectivo"),"Probabilidad",IF(S111="Correctivo","Impacto",""))</f>
        <v>Probabilidad</v>
      </c>
      <c r="S111" s="109" t="s">
        <v>88</v>
      </c>
      <c r="T111" s="109" t="s">
        <v>96</v>
      </c>
      <c r="U111" s="110" t="str">
        <f t="shared" ref="U111:U115" si="172">IF(AND(S111="Preventivo",T111="Automático"),"50%",IF(AND(S111="Preventivo",T111="Manual"),"40%",IF(AND(S111="Detectivo",T111="Automático"),"40%",IF(AND(S111="Detectivo",T111="Manual"),"30%",IF(AND(S111="Correctivo",T111="Automático"),"35%",IF(AND(S111="Correctivo",T111="Manual"),"25%",""))))))</f>
        <v>40%</v>
      </c>
      <c r="V111" s="109" t="s">
        <v>99</v>
      </c>
      <c r="W111" s="109" t="s">
        <v>104</v>
      </c>
      <c r="X111" s="109"/>
      <c r="Y111" s="111">
        <f>IFERROR(IF(AND(R110="Probabilidad",R111="Probabilidad"),(AA110-(+AA110*U111)),IF(R111="Probabilidad",(J110-(+J110*U111)),IF(R111="Impacto",AA110,""))),"")</f>
        <v>0.14399999999999999</v>
      </c>
      <c r="Z111" s="100" t="str">
        <f t="shared" ref="Z111:Z115" si="173">IFERROR(IF(Y111="","",IF(Y111&lt;=0.2,"Rara vez",IF(Y111&lt;=0.4,"Improbable",IF(Y111&lt;=0.6,"Posible",IF(Y111&lt;=0.8,"Probable","Casi Seguro"))))),"")</f>
        <v>Rara vez</v>
      </c>
      <c r="AA111" s="110">
        <f t="shared" ref="AA111:AA115" si="174">+Y111</f>
        <v>0.14399999999999999</v>
      </c>
      <c r="AB111" s="100" t="str">
        <f t="shared" ref="AB111:AB115" si="175">IFERROR(IF(AC111="","",IF(AC111&lt;=0.6,"Moderado",IF(AC111&lt;=0.8,"Mayor","Catastrófico"))),"")</f>
        <v>Moderado</v>
      </c>
      <c r="AC111" s="110">
        <f>IFERROR(IF(AND(R110="Impacto",R111="Impacto"),(AC110-(+AC110*U111)),IF(R111="Impacto",(N110-(+N110*U111)),IF(R111="Probabilidad",AC110,""))),"")</f>
        <v>0.6</v>
      </c>
      <c r="AD111" s="90" t="str">
        <f>IFERROR(IF(OR(AND(Z111="Rara vez",AB111="Leve"),AND(Z111="Rara vez",AB111="Menor"),AND(Z111="Improbable",AB111="Leve")),"Bajo",IF(OR(AND(Z111="Rara vez",AB111="Moderado"),AND(Z111="Improbable",AB111="Menor"),AND(Z111="Improbable",AB111="Moderado"),AND(Z111="Posible",AB111="Leve"),AND(Z111="Posible",AB111="Menor"),AND(Z111="Posible",AB111="Moderado"),AND(Z111="Probable",AB111="Leve"),AND(Z111="Probable",AB111="Menor")),"Moderado",IF(OR(AND(Z111="Rara vez",AB111="Mayor"),AND(Z111="Improbable",AB111="Mayor"),AND(Z111="Posible",AB111="Mayor"),AND(Z111="Probable",AB111="Moderado"),AND(Z111="Probable",AB111="Mayor"),AND(Z111="Casi Seguro",AB111="Leve"),AND(Z111="Casi Seguro",AB111="Menor"),AND(Z111="Casi Seguro",AB111="Moderado"),AND(Z111="Casi Seguro",AB111="Mayor")),"Alto",IF(OR(AND(Z111="Rara vez",AB111="Catastrófico"),AND(Z111="Improbable",AB111="Catastrófico"),AND(Z111="Posible",AB111="Catastrófico"),AND(Z111="Probable",AB111="Catastrófico"),AND(Z111="Casi Seguro",AB111="Catastrófico")),"Extremo","")))),"")</f>
        <v>Moderado</v>
      </c>
      <c r="AE111" s="126" t="s">
        <v>119</v>
      </c>
    </row>
    <row r="112" spans="2:31" x14ac:dyDescent="0.2">
      <c r="B112" s="180"/>
      <c r="C112" s="183"/>
      <c r="D112" s="185"/>
      <c r="E112" s="183"/>
      <c r="F112" s="183"/>
      <c r="G112" s="185"/>
      <c r="H112" s="183"/>
      <c r="I112" s="174"/>
      <c r="J112" s="171"/>
      <c r="K112" s="189"/>
      <c r="L112" s="171">
        <f>IF(NOT(ISERROR(MATCH(K112,_xlfn.ANCHORARRAY(G123),0))),J125&amp;"Por favor no seleccionar los criterios de impacto",K112)</f>
        <v>0</v>
      </c>
      <c r="M112" s="174"/>
      <c r="N112" s="171"/>
      <c r="O112" s="177"/>
      <c r="P112" s="106">
        <v>3</v>
      </c>
      <c r="Q112" s="113"/>
      <c r="R112" s="108" t="str">
        <f>IF(OR(S112="Preventivo",S112="Detectivo"),"Probabilidad",IF(S112="Correctivo","Impacto",""))</f>
        <v/>
      </c>
      <c r="S112" s="109"/>
      <c r="T112" s="109"/>
      <c r="U112" s="110" t="str">
        <f t="shared" si="172"/>
        <v/>
      </c>
      <c r="V112" s="109"/>
      <c r="W112" s="109"/>
      <c r="X112" s="109"/>
      <c r="Y112" s="111" t="str">
        <f>IFERROR(IF(AND(R111="Probabilidad",R112="Probabilidad"),(AA111-(+AA111*U112)),IF(AND(R111="Impacto",R112="Probabilidad"),(AA110-(+AA110*U112)),IF(R112="Impacto",AA111,""))),"")</f>
        <v/>
      </c>
      <c r="Z112" s="100" t="str">
        <f t="shared" si="173"/>
        <v/>
      </c>
      <c r="AA112" s="110" t="str">
        <f t="shared" si="174"/>
        <v/>
      </c>
      <c r="AB112" s="100" t="str">
        <f t="shared" si="175"/>
        <v/>
      </c>
      <c r="AC112" s="110" t="str">
        <f>IFERROR(IF(AND(R111="Impacto",R112="Impacto"),(AC111-(+AC111*U112)),IF(AND(R111="Probabilidad",R112="Impacto"),(AC110-(+AC110*U112)),IF(R112="Probabilidad",AC111,""))),"")</f>
        <v/>
      </c>
      <c r="AD112" s="112" t="str">
        <f t="shared" ref="AD112:AD115" si="176">IFERROR(IF(OR(AND(Z112="Muy Baja",AB112="Leve"),AND(Z112="Muy Baja",AB112="Menor"),AND(Z112="Baja",AB112="Leve")),"Bajo",IF(OR(AND(Z112="Muy baja",AB112="Moderado"),AND(Z112="Baja",AB112="Menor"),AND(Z112="Baja",AB112="Moderado"),AND(Z112="Media",AB112="Leve"),AND(Z112="Media",AB112="Menor"),AND(Z112="Media",AB112="Moderado"),AND(Z112="Alta",AB112="Leve"),AND(Z112="Alta",AB112="Menor")),"Moderado",IF(OR(AND(Z112="Muy Baja",AB112="Mayor"),AND(Z112="Baja",AB112="Mayor"),AND(Z112="Media",AB112="Mayor"),AND(Z112="Alta",AB112="Moderado"),AND(Z112="Alta",AB112="Mayor"),AND(Z112="Muy Alta",AB112="Leve"),AND(Z112="Muy Alta",AB112="Menor"),AND(Z112="Muy Alta",AB112="Moderado"),AND(Z112="Muy Alta",AB112="Mayor")),"Alto",IF(OR(AND(Z112="Muy Baja",AB112="Catastrófico"),AND(Z112="Baja",AB112="Catastrófico"),AND(Z112="Media",AB112="Catastrófico"),AND(Z112="Alta",AB112="Catastrófico"),AND(Z112="Muy Alta",AB112="Catastrófico")),"Extremo","")))),"")</f>
        <v/>
      </c>
      <c r="AE112" s="126"/>
    </row>
    <row r="113" spans="2:31" x14ac:dyDescent="0.2">
      <c r="B113" s="180"/>
      <c r="C113" s="183"/>
      <c r="D113" s="185"/>
      <c r="E113" s="183"/>
      <c r="F113" s="183"/>
      <c r="G113" s="185"/>
      <c r="H113" s="183"/>
      <c r="I113" s="174"/>
      <c r="J113" s="171"/>
      <c r="K113" s="189"/>
      <c r="L113" s="171">
        <f>IF(NOT(ISERROR(MATCH(K113,_xlfn.ANCHORARRAY(G124),0))),J126&amp;"Por favor no seleccionar los criterios de impacto",K113)</f>
        <v>0</v>
      </c>
      <c r="M113" s="174"/>
      <c r="N113" s="171"/>
      <c r="O113" s="177"/>
      <c r="P113" s="106">
        <v>4</v>
      </c>
      <c r="Q113" s="107"/>
      <c r="R113" s="108" t="str">
        <f t="shared" ref="R113:R115" si="177">IF(OR(S113="Preventivo",S113="Detectivo"),"Probabilidad",IF(S113="Correctivo","Impacto",""))</f>
        <v/>
      </c>
      <c r="S113" s="109"/>
      <c r="T113" s="109"/>
      <c r="U113" s="110" t="str">
        <f t="shared" si="172"/>
        <v/>
      </c>
      <c r="V113" s="109"/>
      <c r="W113" s="109"/>
      <c r="X113" s="109"/>
      <c r="Y113" s="111" t="str">
        <f t="shared" ref="Y113:Y115" si="178">IFERROR(IF(AND(R112="Probabilidad",R113="Probabilidad"),(AA112-(+AA112*U113)),IF(AND(R112="Impacto",R113="Probabilidad"),(AA111-(+AA111*U113)),IF(R113="Impacto",AA112,""))),"")</f>
        <v/>
      </c>
      <c r="Z113" s="100" t="str">
        <f t="shared" si="173"/>
        <v/>
      </c>
      <c r="AA113" s="110" t="str">
        <f t="shared" si="174"/>
        <v/>
      </c>
      <c r="AB113" s="100" t="str">
        <f t="shared" si="175"/>
        <v/>
      </c>
      <c r="AC113" s="110" t="str">
        <f t="shared" ref="AC113:AC115" si="179">IFERROR(IF(AND(R112="Impacto",R113="Impacto"),(AC112-(+AC112*U113)),IF(AND(R112="Probabilidad",R113="Impacto"),(AC111-(+AC111*U113)),IF(R113="Probabilidad",AC112,""))),"")</f>
        <v/>
      </c>
      <c r="AD113" s="112" t="str">
        <f>IFERROR(IF(OR(AND(Z113="Muy Baja",AB113="Leve"),AND(Z113="Muy Baja",AB113="Menor"),AND(Z113="Baja",AB113="Leve")),"Bajo",IF(OR(AND(Z113="Muy baja",AB113="Moderado"),AND(Z113="Baja",AB113="Menor"),AND(Z113="Baja",AB113="Moderado"),AND(Z113="Media",AB113="Leve"),AND(Z113="Media",AB113="Menor"),AND(Z113="Media",AB113="Moderado"),AND(Z113="Alta",AB113="Leve"),AND(Z113="Alta",AB113="Menor")),"Moderado",IF(OR(AND(Z113="Muy Baja",AB113="Mayor"),AND(Z113="Baja",AB113="Mayor"),AND(Z113="Media",AB113="Mayor"),AND(Z113="Alta",AB113="Moderado"),AND(Z113="Alta",AB113="Mayor"),AND(Z113="Muy Alta",AB113="Leve"),AND(Z113="Muy Alta",AB113="Menor"),AND(Z113="Muy Alta",AB113="Moderado"),AND(Z113="Muy Alta",AB113="Mayor")),"Alto",IF(OR(AND(Z113="Muy Baja",AB113="Catastrófico"),AND(Z113="Baja",AB113="Catastrófico"),AND(Z113="Media",AB113="Catastrófico"),AND(Z113="Alta",AB113="Catastrófico"),AND(Z113="Muy Alta",AB113="Catastrófico")),"Extremo","")))),"")</f>
        <v/>
      </c>
      <c r="AE113" s="126"/>
    </row>
    <row r="114" spans="2:31" x14ac:dyDescent="0.2">
      <c r="B114" s="180"/>
      <c r="C114" s="183"/>
      <c r="D114" s="185"/>
      <c r="E114" s="183"/>
      <c r="F114" s="183"/>
      <c r="G114" s="185"/>
      <c r="H114" s="183"/>
      <c r="I114" s="174"/>
      <c r="J114" s="171"/>
      <c r="K114" s="189"/>
      <c r="L114" s="171">
        <f>IF(NOT(ISERROR(MATCH(K114,_xlfn.ANCHORARRAY(G125),0))),J127&amp;"Por favor no seleccionar los criterios de impacto",K114)</f>
        <v>0</v>
      </c>
      <c r="M114" s="174"/>
      <c r="N114" s="171"/>
      <c r="O114" s="177"/>
      <c r="P114" s="106">
        <v>5</v>
      </c>
      <c r="Q114" s="107"/>
      <c r="R114" s="108" t="str">
        <f t="shared" si="177"/>
        <v/>
      </c>
      <c r="S114" s="109"/>
      <c r="T114" s="109"/>
      <c r="U114" s="110" t="str">
        <f t="shared" si="172"/>
        <v/>
      </c>
      <c r="V114" s="109"/>
      <c r="W114" s="109"/>
      <c r="X114" s="109"/>
      <c r="Y114" s="111" t="str">
        <f t="shared" si="178"/>
        <v/>
      </c>
      <c r="Z114" s="100" t="str">
        <f t="shared" si="173"/>
        <v/>
      </c>
      <c r="AA114" s="110" t="str">
        <f t="shared" si="174"/>
        <v/>
      </c>
      <c r="AB114" s="100" t="str">
        <f t="shared" si="175"/>
        <v/>
      </c>
      <c r="AC114" s="110" t="str">
        <f t="shared" si="179"/>
        <v/>
      </c>
      <c r="AD114" s="112" t="str">
        <f t="shared" si="176"/>
        <v/>
      </c>
      <c r="AE114" s="126"/>
    </row>
    <row r="115" spans="2:31" x14ac:dyDescent="0.2">
      <c r="B115" s="180"/>
      <c r="C115" s="183"/>
      <c r="D115" s="185"/>
      <c r="E115" s="183"/>
      <c r="F115" s="183"/>
      <c r="G115" s="185"/>
      <c r="H115" s="183"/>
      <c r="I115" s="174"/>
      <c r="J115" s="171"/>
      <c r="K115" s="189"/>
      <c r="L115" s="171">
        <f>IF(NOT(ISERROR(MATCH(K115,_xlfn.ANCHORARRAY(G126),0))),J128&amp;"Por favor no seleccionar los criterios de impacto",K115)</f>
        <v>0</v>
      </c>
      <c r="M115" s="174"/>
      <c r="N115" s="171"/>
      <c r="O115" s="177"/>
      <c r="P115" s="106">
        <v>6</v>
      </c>
      <c r="Q115" s="107"/>
      <c r="R115" s="108" t="str">
        <f t="shared" si="177"/>
        <v/>
      </c>
      <c r="S115" s="109"/>
      <c r="T115" s="109"/>
      <c r="U115" s="110" t="str">
        <f t="shared" si="172"/>
        <v/>
      </c>
      <c r="V115" s="109"/>
      <c r="W115" s="109"/>
      <c r="X115" s="109"/>
      <c r="Y115" s="111" t="str">
        <f t="shared" si="178"/>
        <v/>
      </c>
      <c r="Z115" s="100" t="str">
        <f t="shared" si="173"/>
        <v/>
      </c>
      <c r="AA115" s="110" t="str">
        <f t="shared" si="174"/>
        <v/>
      </c>
      <c r="AB115" s="100" t="str">
        <f t="shared" si="175"/>
        <v/>
      </c>
      <c r="AC115" s="110" t="str">
        <f t="shared" si="179"/>
        <v/>
      </c>
      <c r="AD115" s="112" t="str">
        <f t="shared" si="176"/>
        <v/>
      </c>
      <c r="AE115" s="126"/>
    </row>
    <row r="116" spans="2:31" ht="174.75" customHeight="1" x14ac:dyDescent="0.2">
      <c r="B116" s="179" t="s">
        <v>298</v>
      </c>
      <c r="C116" s="182" t="s">
        <v>148</v>
      </c>
      <c r="D116" s="185" t="s">
        <v>270</v>
      </c>
      <c r="E116" s="187" t="s">
        <v>271</v>
      </c>
      <c r="F116" s="183" t="s">
        <v>272</v>
      </c>
      <c r="G116" s="185" t="s">
        <v>273</v>
      </c>
      <c r="H116" s="182" t="s">
        <v>153</v>
      </c>
      <c r="I116" s="173" t="str">
        <f>IF(H116&lt;=0,"",IF(H116="No se ha presentado en los últimos 5 años","Rara vez",IF(H116="Al menos 1 vez en los últimos 5 años","Improbable",IF(H116="Al menos 1 vez en los últimos 2 años","Posible",IF(H116="Al menos 1 vez en el último año","Probable",IF(H116="Más de 1 vez al año","Casi Seguro"))))))</f>
        <v>Rara vez</v>
      </c>
      <c r="J116" s="170">
        <f>IF(I116="","",IF(I116="Rara vez",0.2,IF(I116="Improbable",0.4,IF(I116="Posible",0.6,IF(I116="Probable",0.8,IF(I116="Casi Seguro",1,))))))</f>
        <v>0.2</v>
      </c>
      <c r="K116" s="167" t="s">
        <v>164</v>
      </c>
      <c r="L116" s="170" t="str">
        <f>IF(NOT(ISERROR(MATCH(K116,'[10]Tabla Impacto'!$B$220:$B$222,0))),'[10]Tabla Impacto'!$F$222&amp;"Por favor no seleccionar los criterios de impacto(Criterios para calificar el impacto)",K116)</f>
        <v>Responder afirmativamente de SEIS a ONCE</v>
      </c>
      <c r="M116" s="173" t="str">
        <f>IF(OR(L116='[10]Tabla Impacto'!$C$5),"Moderado",IF(OR(L116='[10]Tabla Impacto'!$C$6),"Mayor",IF(OR(L116='[10]Tabla Impacto'!$C$7),"Catastrófico","")))</f>
        <v>Mayor</v>
      </c>
      <c r="N116" s="170">
        <f>IF(M116="","",IF(M116="Leve",0.2,IF(M116="Menor",0.4,IF(M116="Moderado",0.6,IF(M116="Mayor",0.8,IF(M116="Catastrófico",1,))))))</f>
        <v>0.8</v>
      </c>
      <c r="O116" s="176" t="str">
        <f>IF(OR(AND(I116="Rara vez",M116="Leve"),AND(I116="Rara vez",M116="Menor"),AND(I116="Improbable",M116="Leve")),"Bajo",IF(OR(AND(I116="Rara vez",M116="Moderado"),AND(I116="Improbable",M116="Menor"),AND(I116="Improbable",M116="Moderado"),AND(I116="Posible",M116="Leve"),AND(I116="Posible",M116="Menor"),AND(I116="Posible",M116="Moderado"),AND(I116="Probable",M116="Leve"),AND(I116="Probable",M116="Menor")),"Moderado",IF(OR(AND(I116="Rara vez",M116="Mayor"),AND(I116="Improbable",M116="Mayor"),AND(I116="Posible",M116="Mayor"),AND(I116="Probable",M116="Moderado"),AND(I116="Probable",M116="Mayor"),AND(I116="Casi Seguro",M116="Leve"),AND(I116="Casi Seguro",M116="Menor"),AND(I116="Casi Seguro",M116="Moderado"),AND(I116="Casi Seguro",M116="Mayor")),"Alto",IF(OR(AND(I116="Rara vez",M116="Catastrófico"),AND(I116="Improbable",M116="Catastrófico"),AND(I116="Posible",M116="Catastrófico"),AND(I116="Probable",M116="Catastrófico"),AND(I116="Casi Seguro",M116="Catastrófico")),"Extremo",""))))</f>
        <v>Alto</v>
      </c>
      <c r="P116" s="101">
        <v>1</v>
      </c>
      <c r="Q116" s="116" t="s">
        <v>274</v>
      </c>
      <c r="R116" s="103" t="str">
        <f>IF(OR(S116="Preventivo",S116="Detectivo"),"Probabilidad",IF(S116="Correctivo","Impacto",""))</f>
        <v>Probabilidad</v>
      </c>
      <c r="S116" s="91" t="s">
        <v>88</v>
      </c>
      <c r="T116" s="91" t="s">
        <v>96</v>
      </c>
      <c r="U116" s="104" t="str">
        <f>IF(AND(S116="Preventivo",T116="Automático"),"50%",IF(AND(S116="Preventivo",T116="Manual"),"40%",IF(AND(S116="Detectivo",T116="Automático"),"40%",IF(AND(S116="Detectivo",T116="Manual"),"30%",IF(AND(S116="Correctivo",T116="Automático"),"35%",IF(AND(S116="Correctivo",T116="Manual"),"25%",""))))))</f>
        <v>40%</v>
      </c>
      <c r="V116" s="91" t="s">
        <v>99</v>
      </c>
      <c r="W116" s="91" t="s">
        <v>104</v>
      </c>
      <c r="X116" s="91" t="s">
        <v>108</v>
      </c>
      <c r="Y116" s="105">
        <f>IFERROR(IF(R116="Probabilidad",(J116-(+J116*U116)),IF(R116="Impacto",J116,"")),"")</f>
        <v>0.12</v>
      </c>
      <c r="Z116" s="100" t="str">
        <f>IFERROR(IF(Y116="","",IF(Y116&lt;=0.2,"Rara vez",IF(Y116&lt;=0.4,"Improbable",IF(Y116&lt;=0.6,"Posible",IF(Y116&lt;=0.8,"Probable","Casi Seguro"))))),"")</f>
        <v>Rara vez</v>
      </c>
      <c r="AA116" s="104">
        <f>+Y116</f>
        <v>0.12</v>
      </c>
      <c r="AB116" s="100" t="str">
        <f>IFERROR(IF(AC116="","",IF(AC116&lt;=0.6,"Moderado",IF(AC116&lt;=0.8,"Mayor","Catastrófico"))),"")</f>
        <v>Mayor</v>
      </c>
      <c r="AC116" s="104">
        <f>IFERROR(IF(R116="Impacto",(N116-(+N116*U116)),IF(R116="Probabilidad",N116,"")),"")</f>
        <v>0.8</v>
      </c>
      <c r="AD116" s="90" t="str">
        <f>IFERROR(IF(OR(AND(Z116="Rara vez",AB116="Leve"),AND(Z116="Rara vez",AB116="Menor"),AND(Z116="Improbable",AB116="Leve")),"Bajo",IF(OR(AND(Z116="Rara vez",AB116="Moderado"),AND(Z116="Improbable",AB116="Menor"),AND(Z116="Improbable",AB116="Moderado"),AND(Z116="Posible",AB116="Leve"),AND(Z116="Posible",AB116="Menor"),AND(Z116="Posible",AB116="Moderado"),AND(Z116="Probable",AB116="Leve"),AND(Z116="Probable",AB116="Menor")),"Moderado",IF(OR(AND(Z116="Rara vez",AB116="Mayor"),AND(Z116="Improbable",AB116="Mayor"),AND(Z116="Posible",AB116="Mayor"),AND(Z116="Probable",AB116="Moderado"),AND(Z116="Probable",AB116="Mayor"),AND(Z116="Casi Seguro",AB116="Leve"),AND(Z116="Casi Seguro",AB116="Menor"),AND(Z116="Casi Seguro",AB116="Moderado"),AND(Z116="Casi Seguro",AB116="Mayor")),"Alto",IF(OR(AND(Z116="Rara vez",AB116="Catastrófico"),AND(Z116="Improbable",AB116="Catastrófico"),AND(Z116="Posible",AB116="Catastrófico"),AND(Z116="Probable",AB116="Catastrófico"),AND(Z116="Casi Seguro",AB116="Catastrófico")),"Extremo","")))),"")</f>
        <v>Alto</v>
      </c>
      <c r="AE116" s="126"/>
    </row>
    <row r="117" spans="2:31" ht="180" customHeight="1" x14ac:dyDescent="0.2">
      <c r="B117" s="180"/>
      <c r="C117" s="183"/>
      <c r="D117" s="185"/>
      <c r="E117" s="185"/>
      <c r="F117" s="183"/>
      <c r="G117" s="185"/>
      <c r="H117" s="183"/>
      <c r="I117" s="174"/>
      <c r="J117" s="171"/>
      <c r="K117" s="168"/>
      <c r="L117" s="171">
        <f>IF(NOT(ISERROR(MATCH(K117,_xlfn.ANCHORARRAY(G128),0))),J130&amp;"Por favor no seleccionar los criterios de impacto",K117)</f>
        <v>0</v>
      </c>
      <c r="M117" s="174"/>
      <c r="N117" s="171"/>
      <c r="O117" s="177"/>
      <c r="P117" s="106">
        <v>2</v>
      </c>
      <c r="Q117" s="117" t="s">
        <v>275</v>
      </c>
      <c r="R117" s="108" t="str">
        <f>IF(OR(S117="Preventivo",S117="Detectivo"),"Probabilidad",IF(S117="Correctivo","Impacto",""))</f>
        <v>Probabilidad</v>
      </c>
      <c r="S117" s="109" t="s">
        <v>88</v>
      </c>
      <c r="T117" s="109" t="s">
        <v>96</v>
      </c>
      <c r="U117" s="110" t="str">
        <f t="shared" ref="U117:U121" si="180">IF(AND(S117="Preventivo",T117="Automático"),"50%",IF(AND(S117="Preventivo",T117="Manual"),"40%",IF(AND(S117="Detectivo",T117="Automático"),"40%",IF(AND(S117="Detectivo",T117="Manual"),"30%",IF(AND(S117="Correctivo",T117="Automático"),"35%",IF(AND(S117="Correctivo",T117="Manual"),"25%",""))))))</f>
        <v>40%</v>
      </c>
      <c r="V117" s="109" t="s">
        <v>99</v>
      </c>
      <c r="W117" s="109" t="s">
        <v>104</v>
      </c>
      <c r="X117" s="109" t="s">
        <v>108</v>
      </c>
      <c r="Y117" s="111">
        <f>IFERROR(IF(AND(R116="Probabilidad",R117="Probabilidad"),(AA116-(+AA116*U117)),IF(R117="Probabilidad",(J116-(+J116*U117)),IF(R117="Impacto",AA116,""))),"")</f>
        <v>7.1999999999999995E-2</v>
      </c>
      <c r="Z117" s="100" t="str">
        <f t="shared" ref="Z117:Z121" si="181">IFERROR(IF(Y117="","",IF(Y117&lt;=0.2,"Rara vez",IF(Y117&lt;=0.4,"Improbable",IF(Y117&lt;=0.6,"Posible",IF(Y117&lt;=0.8,"Probable","Casi Seguro"))))),"")</f>
        <v>Rara vez</v>
      </c>
      <c r="AA117" s="110">
        <f t="shared" ref="AA117:AA121" si="182">+Y117</f>
        <v>7.1999999999999995E-2</v>
      </c>
      <c r="AB117" s="100" t="str">
        <f t="shared" ref="AB117:AB121" si="183">IFERROR(IF(AC117="","",IF(AC117&lt;=0.6,"Moderado",IF(AC117&lt;=0.8,"Mayor","Catastrófico"))),"")</f>
        <v>Mayor</v>
      </c>
      <c r="AC117" s="110">
        <f>IFERROR(IF(AND(R116="Impacto",R117="Impacto"),(AC116-(+AC116*U117)),IF(R117="Impacto",(N116-(+N116*U117)),IF(R117="Probabilidad",AC116,""))),"")</f>
        <v>0.8</v>
      </c>
      <c r="AD117" s="90" t="str">
        <f>IFERROR(IF(OR(AND(Z117="Rara vez",AB117="Leve"),AND(Z117="Rara vez",AB117="Menor"),AND(Z117="Improbable",AB117="Leve")),"Bajo",IF(OR(AND(Z117="Rara vez",AB117="Moderado"),AND(Z117="Improbable",AB117="Menor"),AND(Z117="Improbable",AB117="Moderado"),AND(Z117="Posible",AB117="Leve"),AND(Z117="Posible",AB117="Menor"),AND(Z117="Posible",AB117="Moderado"),AND(Z117="Probable",AB117="Leve"),AND(Z117="Probable",AB117="Menor")),"Moderado",IF(OR(AND(Z117="Rara vez",AB117="Mayor"),AND(Z117="Improbable",AB117="Mayor"),AND(Z117="Posible",AB117="Mayor"),AND(Z117="Probable",AB117="Moderado"),AND(Z117="Probable",AB117="Mayor"),AND(Z117="Casi Seguro",AB117="Leve"),AND(Z117="Casi Seguro",AB117="Menor"),AND(Z117="Casi Seguro",AB117="Moderado"),AND(Z117="Casi Seguro",AB117="Mayor")),"Alto",IF(OR(AND(Z117="Rara vez",AB117="Catastrófico"),AND(Z117="Improbable",AB117="Catastrófico"),AND(Z117="Posible",AB117="Catastrófico"),AND(Z117="Probable",AB117="Catastrófico"),AND(Z117="Casi Seguro",AB117="Catastrófico")),"Extremo","")))),"")</f>
        <v>Alto</v>
      </c>
      <c r="AE117" s="126" t="s">
        <v>119</v>
      </c>
    </row>
    <row r="118" spans="2:31" x14ac:dyDescent="0.2">
      <c r="B118" s="180"/>
      <c r="C118" s="183"/>
      <c r="D118" s="185"/>
      <c r="E118" s="185"/>
      <c r="F118" s="183"/>
      <c r="G118" s="185"/>
      <c r="H118" s="183"/>
      <c r="I118" s="174"/>
      <c r="J118" s="171"/>
      <c r="K118" s="168"/>
      <c r="L118" s="171">
        <f>IF(NOT(ISERROR(MATCH(K118,_xlfn.ANCHORARRAY(G129),0))),J131&amp;"Por favor no seleccionar los criterios de impacto",K118)</f>
        <v>0</v>
      </c>
      <c r="M118" s="174"/>
      <c r="N118" s="171"/>
      <c r="O118" s="177"/>
      <c r="P118" s="106">
        <v>3</v>
      </c>
      <c r="Q118" s="113"/>
      <c r="R118" s="108" t="str">
        <f>IF(OR(S118="Preventivo",S118="Detectivo"),"Probabilidad",IF(S118="Correctivo","Impacto",""))</f>
        <v/>
      </c>
      <c r="S118" s="109"/>
      <c r="T118" s="109"/>
      <c r="U118" s="110" t="str">
        <f t="shared" si="180"/>
        <v/>
      </c>
      <c r="V118" s="109"/>
      <c r="W118" s="109"/>
      <c r="X118" s="109"/>
      <c r="Y118" s="111" t="str">
        <f>IFERROR(IF(AND(R117="Probabilidad",R118="Probabilidad"),(AA117-(+AA117*U118)),IF(AND(R117="Impacto",R118="Probabilidad"),(AA116-(+AA116*U118)),IF(R118="Impacto",AA117,""))),"")</f>
        <v/>
      </c>
      <c r="Z118" s="100" t="str">
        <f t="shared" si="181"/>
        <v/>
      </c>
      <c r="AA118" s="110" t="str">
        <f t="shared" si="182"/>
        <v/>
      </c>
      <c r="AB118" s="100" t="str">
        <f t="shared" si="183"/>
        <v/>
      </c>
      <c r="AC118" s="110" t="str">
        <f>IFERROR(IF(AND(R117="Impacto",R118="Impacto"),(AC117-(+AC117*U118)),IF(AND(R117="Probabilidad",R118="Impacto"),(AC116-(+AC116*U118)),IF(R118="Probabilidad",AC117,""))),"")</f>
        <v/>
      </c>
      <c r="AD118" s="112" t="str">
        <f t="shared" ref="AD118:AD121" si="184">IFERROR(IF(OR(AND(Z118="Muy Baja",AB118="Leve"),AND(Z118="Muy Baja",AB118="Menor"),AND(Z118="Baja",AB118="Leve")),"Bajo",IF(OR(AND(Z118="Muy baja",AB118="Moderado"),AND(Z118="Baja",AB118="Menor"),AND(Z118="Baja",AB118="Moderado"),AND(Z118="Media",AB118="Leve"),AND(Z118="Media",AB118="Menor"),AND(Z118="Media",AB118="Moderado"),AND(Z118="Alta",AB118="Leve"),AND(Z118="Alta",AB118="Menor")),"Moderado",IF(OR(AND(Z118="Muy Baja",AB118="Mayor"),AND(Z118="Baja",AB118="Mayor"),AND(Z118="Media",AB118="Mayor"),AND(Z118="Alta",AB118="Moderado"),AND(Z118="Alta",AB118="Mayor"),AND(Z118="Muy Alta",AB118="Leve"),AND(Z118="Muy Alta",AB118="Menor"),AND(Z118="Muy Alta",AB118="Moderado"),AND(Z118="Muy Alta",AB118="Mayor")),"Alto",IF(OR(AND(Z118="Muy Baja",AB118="Catastrófico"),AND(Z118="Baja",AB118="Catastrófico"),AND(Z118="Media",AB118="Catastrófico"),AND(Z118="Alta",AB118="Catastrófico"),AND(Z118="Muy Alta",AB118="Catastrófico")),"Extremo","")))),"")</f>
        <v/>
      </c>
      <c r="AE118" s="126"/>
    </row>
    <row r="119" spans="2:31" x14ac:dyDescent="0.2">
      <c r="B119" s="180"/>
      <c r="C119" s="183"/>
      <c r="D119" s="185"/>
      <c r="E119" s="185"/>
      <c r="F119" s="183"/>
      <c r="G119" s="185"/>
      <c r="H119" s="183"/>
      <c r="I119" s="174"/>
      <c r="J119" s="171"/>
      <c r="K119" s="168"/>
      <c r="L119" s="171">
        <f>IF(NOT(ISERROR(MATCH(K119,_xlfn.ANCHORARRAY(G130),0))),J132&amp;"Por favor no seleccionar los criterios de impacto",K119)</f>
        <v>0</v>
      </c>
      <c r="M119" s="174"/>
      <c r="N119" s="171"/>
      <c r="O119" s="177"/>
      <c r="P119" s="106">
        <v>4</v>
      </c>
      <c r="Q119" s="107"/>
      <c r="R119" s="108" t="str">
        <f t="shared" ref="R119:R121" si="185">IF(OR(S119="Preventivo",S119="Detectivo"),"Probabilidad",IF(S119="Correctivo","Impacto",""))</f>
        <v/>
      </c>
      <c r="S119" s="109"/>
      <c r="T119" s="109"/>
      <c r="U119" s="110" t="str">
        <f t="shared" si="180"/>
        <v/>
      </c>
      <c r="V119" s="109"/>
      <c r="W119" s="109"/>
      <c r="X119" s="109"/>
      <c r="Y119" s="111" t="str">
        <f t="shared" ref="Y119:Y121" si="186">IFERROR(IF(AND(R118="Probabilidad",R119="Probabilidad"),(AA118-(+AA118*U119)),IF(AND(R118="Impacto",R119="Probabilidad"),(AA117-(+AA117*U119)),IF(R119="Impacto",AA118,""))),"")</f>
        <v/>
      </c>
      <c r="Z119" s="100" t="str">
        <f t="shared" si="181"/>
        <v/>
      </c>
      <c r="AA119" s="110" t="str">
        <f t="shared" si="182"/>
        <v/>
      </c>
      <c r="AB119" s="100" t="str">
        <f t="shared" si="183"/>
        <v/>
      </c>
      <c r="AC119" s="110" t="str">
        <f t="shared" ref="AC119:AC121" si="187">IFERROR(IF(AND(R118="Impacto",R119="Impacto"),(AC118-(+AC118*U119)),IF(AND(R118="Probabilidad",R119="Impacto"),(AC117-(+AC117*U119)),IF(R119="Probabilidad",AC118,""))),"")</f>
        <v/>
      </c>
      <c r="AD119" s="112" t="str">
        <f>IFERROR(IF(OR(AND(Z119="Muy Baja",AB119="Leve"),AND(Z119="Muy Baja",AB119="Menor"),AND(Z119="Baja",AB119="Leve")),"Bajo",IF(OR(AND(Z119="Muy baja",AB119="Moderado"),AND(Z119="Baja",AB119="Menor"),AND(Z119="Baja",AB119="Moderado"),AND(Z119="Media",AB119="Leve"),AND(Z119="Media",AB119="Menor"),AND(Z119="Media",AB119="Moderado"),AND(Z119="Alta",AB119="Leve"),AND(Z119="Alta",AB119="Menor")),"Moderado",IF(OR(AND(Z119="Muy Baja",AB119="Mayor"),AND(Z119="Baja",AB119="Mayor"),AND(Z119="Media",AB119="Mayor"),AND(Z119="Alta",AB119="Moderado"),AND(Z119="Alta",AB119="Mayor"),AND(Z119="Muy Alta",AB119="Leve"),AND(Z119="Muy Alta",AB119="Menor"),AND(Z119="Muy Alta",AB119="Moderado"),AND(Z119="Muy Alta",AB119="Mayor")),"Alto",IF(OR(AND(Z119="Muy Baja",AB119="Catastrófico"),AND(Z119="Baja",AB119="Catastrófico"),AND(Z119="Media",AB119="Catastrófico"),AND(Z119="Alta",AB119="Catastrófico"),AND(Z119="Muy Alta",AB119="Catastrófico")),"Extremo","")))),"")</f>
        <v/>
      </c>
      <c r="AE119" s="126"/>
    </row>
    <row r="120" spans="2:31" x14ac:dyDescent="0.2">
      <c r="B120" s="180"/>
      <c r="C120" s="183"/>
      <c r="D120" s="185"/>
      <c r="E120" s="185"/>
      <c r="F120" s="183"/>
      <c r="G120" s="185"/>
      <c r="H120" s="183"/>
      <c r="I120" s="174"/>
      <c r="J120" s="171"/>
      <c r="K120" s="168"/>
      <c r="L120" s="171">
        <f>IF(NOT(ISERROR(MATCH(K120,_xlfn.ANCHORARRAY(G131),0))),J133&amp;"Por favor no seleccionar los criterios de impacto",K120)</f>
        <v>0</v>
      </c>
      <c r="M120" s="174"/>
      <c r="N120" s="171"/>
      <c r="O120" s="177"/>
      <c r="P120" s="106">
        <v>5</v>
      </c>
      <c r="Q120" s="107"/>
      <c r="R120" s="108" t="str">
        <f t="shared" si="185"/>
        <v/>
      </c>
      <c r="S120" s="109"/>
      <c r="T120" s="109"/>
      <c r="U120" s="110" t="str">
        <f t="shared" si="180"/>
        <v/>
      </c>
      <c r="V120" s="109"/>
      <c r="W120" s="109"/>
      <c r="X120" s="109"/>
      <c r="Y120" s="111" t="str">
        <f t="shared" si="186"/>
        <v/>
      </c>
      <c r="Z120" s="100" t="str">
        <f t="shared" si="181"/>
        <v/>
      </c>
      <c r="AA120" s="110" t="str">
        <f t="shared" si="182"/>
        <v/>
      </c>
      <c r="AB120" s="100" t="str">
        <f t="shared" si="183"/>
        <v/>
      </c>
      <c r="AC120" s="110" t="str">
        <f t="shared" si="187"/>
        <v/>
      </c>
      <c r="AD120" s="112" t="str">
        <f t="shared" si="184"/>
        <v/>
      </c>
      <c r="AE120" s="126"/>
    </row>
    <row r="121" spans="2:31" ht="15" thickBot="1" x14ac:dyDescent="0.25">
      <c r="B121" s="181"/>
      <c r="C121" s="184"/>
      <c r="D121" s="186"/>
      <c r="E121" s="186"/>
      <c r="F121" s="184"/>
      <c r="G121" s="186"/>
      <c r="H121" s="184"/>
      <c r="I121" s="175"/>
      <c r="J121" s="172"/>
      <c r="K121" s="169"/>
      <c r="L121" s="172">
        <f>IF(NOT(ISERROR(MATCH(K121,_xlfn.ANCHORARRAY(G132),0))),J134&amp;"Por favor no seleccionar los criterios de impacto",K121)</f>
        <v>0</v>
      </c>
      <c r="M121" s="175"/>
      <c r="N121" s="172"/>
      <c r="O121" s="178"/>
      <c r="P121" s="118">
        <v>6</v>
      </c>
      <c r="Q121" s="119"/>
      <c r="R121" s="120" t="str">
        <f t="shared" si="185"/>
        <v/>
      </c>
      <c r="S121" s="121"/>
      <c r="T121" s="121"/>
      <c r="U121" s="122" t="str">
        <f t="shared" si="180"/>
        <v/>
      </c>
      <c r="V121" s="121"/>
      <c r="W121" s="121"/>
      <c r="X121" s="121"/>
      <c r="Y121" s="123" t="str">
        <f t="shared" si="186"/>
        <v/>
      </c>
      <c r="Z121" s="124" t="str">
        <f t="shared" si="181"/>
        <v/>
      </c>
      <c r="AA121" s="122" t="str">
        <f t="shared" si="182"/>
        <v/>
      </c>
      <c r="AB121" s="124" t="str">
        <f t="shared" si="183"/>
        <v/>
      </c>
      <c r="AC121" s="122" t="str">
        <f t="shared" si="187"/>
        <v/>
      </c>
      <c r="AD121" s="125" t="str">
        <f t="shared" si="184"/>
        <v/>
      </c>
      <c r="AE121" s="127"/>
    </row>
    <row r="1048551" hidden="1" x14ac:dyDescent="0.2"/>
  </sheetData>
  <dataConsolidate/>
  <mergeCells count="298">
    <mergeCell ref="B14:B19"/>
    <mergeCell ref="M6:M7"/>
    <mergeCell ref="N6:N7"/>
    <mergeCell ref="F14:F19"/>
    <mergeCell ref="G14:G19"/>
    <mergeCell ref="E14:E19"/>
    <mergeCell ref="E62:E67"/>
    <mergeCell ref="B8:B13"/>
    <mergeCell ref="C8:C13"/>
    <mergeCell ref="D8:D13"/>
    <mergeCell ref="F8:F13"/>
    <mergeCell ref="G8:G13"/>
    <mergeCell ref="C14:C19"/>
    <mergeCell ref="D14:D19"/>
    <mergeCell ref="B6:B7"/>
    <mergeCell ref="G6:G7"/>
    <mergeCell ref="F6:F7"/>
    <mergeCell ref="D6:D7"/>
    <mergeCell ref="I20:I25"/>
    <mergeCell ref="J20:J25"/>
    <mergeCell ref="K20:K25"/>
    <mergeCell ref="E20:E25"/>
    <mergeCell ref="B26:B31"/>
    <mergeCell ref="C26:C31"/>
    <mergeCell ref="M8:M13"/>
    <mergeCell ref="N8:N13"/>
    <mergeCell ref="E8:E13"/>
    <mergeCell ref="L14:L19"/>
    <mergeCell ref="M14:M19"/>
    <mergeCell ref="N14:N19"/>
    <mergeCell ref="H8:H13"/>
    <mergeCell ref="I8:I13"/>
    <mergeCell ref="H14:H19"/>
    <mergeCell ref="I14:I19"/>
    <mergeCell ref="J14:J19"/>
    <mergeCell ref="K14:K19"/>
    <mergeCell ref="AE6:AE7"/>
    <mergeCell ref="P6:P7"/>
    <mergeCell ref="AD6:AD7"/>
    <mergeCell ref="AC6:AC7"/>
    <mergeCell ref="Y6:Y7"/>
    <mergeCell ref="Q6:Q7"/>
    <mergeCell ref="O8:O13"/>
    <mergeCell ref="O14:O19"/>
    <mergeCell ref="C6:C7"/>
    <mergeCell ref="E6:E7"/>
    <mergeCell ref="AB6:AB7"/>
    <mergeCell ref="Z6:Z7"/>
    <mergeCell ref="AA6:AA7"/>
    <mergeCell ref="H6:H7"/>
    <mergeCell ref="I6:I7"/>
    <mergeCell ref="J6:J7"/>
    <mergeCell ref="O6:O7"/>
    <mergeCell ref="K6:K7"/>
    <mergeCell ref="L6:L7"/>
    <mergeCell ref="R6:R7"/>
    <mergeCell ref="S6:X6"/>
    <mergeCell ref="J8:J13"/>
    <mergeCell ref="K8:K13"/>
    <mergeCell ref="L8:L13"/>
    <mergeCell ref="N26:N31"/>
    <mergeCell ref="O26:O31"/>
    <mergeCell ref="L20:L25"/>
    <mergeCell ref="M20:M25"/>
    <mergeCell ref="E26:E31"/>
    <mergeCell ref="B20:B25"/>
    <mergeCell ref="C20:C25"/>
    <mergeCell ref="D20:D25"/>
    <mergeCell ref="F20:F25"/>
    <mergeCell ref="G20:G25"/>
    <mergeCell ref="H20:H25"/>
    <mergeCell ref="D26:D31"/>
    <mergeCell ref="F26:F31"/>
    <mergeCell ref="G26:G31"/>
    <mergeCell ref="H26:H31"/>
    <mergeCell ref="I26:I31"/>
    <mergeCell ref="J26:J31"/>
    <mergeCell ref="K26:K31"/>
    <mergeCell ref="L26:L31"/>
    <mergeCell ref="M26:M31"/>
    <mergeCell ref="N20:N25"/>
    <mergeCell ref="O20:O25"/>
    <mergeCell ref="N32:N37"/>
    <mergeCell ref="O32:O37"/>
    <mergeCell ref="N38:N43"/>
    <mergeCell ref="O38:O43"/>
    <mergeCell ref="K44:K49"/>
    <mergeCell ref="L44:L49"/>
    <mergeCell ref="M44:M49"/>
    <mergeCell ref="B32:B37"/>
    <mergeCell ref="C32:C37"/>
    <mergeCell ref="D32:D37"/>
    <mergeCell ref="B38:B43"/>
    <mergeCell ref="C38:C43"/>
    <mergeCell ref="D38:D43"/>
    <mergeCell ref="F38:F43"/>
    <mergeCell ref="G38:G43"/>
    <mergeCell ref="F32:F37"/>
    <mergeCell ref="G32:G37"/>
    <mergeCell ref="K38:K43"/>
    <mergeCell ref="L38:L43"/>
    <mergeCell ref="M38:M43"/>
    <mergeCell ref="H32:H37"/>
    <mergeCell ref="I32:I37"/>
    <mergeCell ref="J32:J37"/>
    <mergeCell ref="K32:K37"/>
    <mergeCell ref="H38:H43"/>
    <mergeCell ref="I38:I43"/>
    <mergeCell ref="J38:J43"/>
    <mergeCell ref="L32:L37"/>
    <mergeCell ref="M32:M37"/>
    <mergeCell ref="B50:B55"/>
    <mergeCell ref="C50:C55"/>
    <mergeCell ref="D50:D55"/>
    <mergeCell ref="F50:F55"/>
    <mergeCell ref="G50:G55"/>
    <mergeCell ref="B44:B49"/>
    <mergeCell ref="C44:C49"/>
    <mergeCell ref="D44:D49"/>
    <mergeCell ref="F44:F49"/>
    <mergeCell ref="G44:G49"/>
    <mergeCell ref="E32:E37"/>
    <mergeCell ref="E38:E43"/>
    <mergeCell ref="E44:E49"/>
    <mergeCell ref="E50:E55"/>
    <mergeCell ref="N44:N49"/>
    <mergeCell ref="O44:O49"/>
    <mergeCell ref="H50:H55"/>
    <mergeCell ref="I50:I55"/>
    <mergeCell ref="J50:J55"/>
    <mergeCell ref="K50:K55"/>
    <mergeCell ref="H44:H49"/>
    <mergeCell ref="I44:I49"/>
    <mergeCell ref="J44:J49"/>
    <mergeCell ref="L50:L55"/>
    <mergeCell ref="M50:M55"/>
    <mergeCell ref="N50:N55"/>
    <mergeCell ref="O50:O55"/>
    <mergeCell ref="N62:N67"/>
    <mergeCell ref="O62:O67"/>
    <mergeCell ref="K56:K61"/>
    <mergeCell ref="L56:L61"/>
    <mergeCell ref="M56:M61"/>
    <mergeCell ref="B56:B61"/>
    <mergeCell ref="C56:C61"/>
    <mergeCell ref="D56:D61"/>
    <mergeCell ref="F56:F61"/>
    <mergeCell ref="G56:G61"/>
    <mergeCell ref="H56:H61"/>
    <mergeCell ref="I56:I61"/>
    <mergeCell ref="J56:J61"/>
    <mergeCell ref="E56:E61"/>
    <mergeCell ref="G80:G85"/>
    <mergeCell ref="H80:H85"/>
    <mergeCell ref="I80:I85"/>
    <mergeCell ref="J80:J85"/>
    <mergeCell ref="B5:G5"/>
    <mergeCell ref="H5:O5"/>
    <mergeCell ref="B2:AE2"/>
    <mergeCell ref="B3:AE3"/>
    <mergeCell ref="B4:AE4"/>
    <mergeCell ref="P5:X5"/>
    <mergeCell ref="Y5:AE5"/>
    <mergeCell ref="N56:N61"/>
    <mergeCell ref="O56:O61"/>
    <mergeCell ref="B62:B67"/>
    <mergeCell ref="C62:C67"/>
    <mergeCell ref="D62:D67"/>
    <mergeCell ref="F62:F67"/>
    <mergeCell ref="G62:G67"/>
    <mergeCell ref="H62:H67"/>
    <mergeCell ref="I62:I67"/>
    <mergeCell ref="J62:J67"/>
    <mergeCell ref="K62:K67"/>
    <mergeCell ref="L62:L67"/>
    <mergeCell ref="M62:M67"/>
    <mergeCell ref="K80:K85"/>
    <mergeCell ref="L80:L85"/>
    <mergeCell ref="M80:M85"/>
    <mergeCell ref="N80:N85"/>
    <mergeCell ref="O80:O85"/>
    <mergeCell ref="B86:B91"/>
    <mergeCell ref="C86:C91"/>
    <mergeCell ref="D86:D91"/>
    <mergeCell ref="E86:E91"/>
    <mergeCell ref="F86:F91"/>
    <mergeCell ref="G86:G91"/>
    <mergeCell ref="H86:H91"/>
    <mergeCell ref="I86:I91"/>
    <mergeCell ref="J86:J91"/>
    <mergeCell ref="K86:K91"/>
    <mergeCell ref="L86:L91"/>
    <mergeCell ref="M86:M91"/>
    <mergeCell ref="N86:N91"/>
    <mergeCell ref="O86:O91"/>
    <mergeCell ref="B80:B85"/>
    <mergeCell ref="C80:C85"/>
    <mergeCell ref="D80:D85"/>
    <mergeCell ref="E80:E85"/>
    <mergeCell ref="F80:F85"/>
    <mergeCell ref="B92:B97"/>
    <mergeCell ref="C92:C97"/>
    <mergeCell ref="D92:D97"/>
    <mergeCell ref="E92:E97"/>
    <mergeCell ref="F92:F97"/>
    <mergeCell ref="G92:G97"/>
    <mergeCell ref="H92:H97"/>
    <mergeCell ref="I92:I97"/>
    <mergeCell ref="J92:J97"/>
    <mergeCell ref="B98:B103"/>
    <mergeCell ref="C98:C103"/>
    <mergeCell ref="D98:D103"/>
    <mergeCell ref="E98:E103"/>
    <mergeCell ref="F98:F103"/>
    <mergeCell ref="G98:G103"/>
    <mergeCell ref="H98:H103"/>
    <mergeCell ref="I98:I103"/>
    <mergeCell ref="J98:J103"/>
    <mergeCell ref="M92:M97"/>
    <mergeCell ref="N92:N97"/>
    <mergeCell ref="O92:O97"/>
    <mergeCell ref="K98:K103"/>
    <mergeCell ref="L98:L103"/>
    <mergeCell ref="M98:M103"/>
    <mergeCell ref="N98:N103"/>
    <mergeCell ref="O98:O103"/>
    <mergeCell ref="K104:K109"/>
    <mergeCell ref="L104:L109"/>
    <mergeCell ref="M104:M109"/>
    <mergeCell ref="N104:N109"/>
    <mergeCell ref="O104:O109"/>
    <mergeCell ref="B104:B109"/>
    <mergeCell ref="C104:C109"/>
    <mergeCell ref="D104:D109"/>
    <mergeCell ref="E104:E109"/>
    <mergeCell ref="F104:F109"/>
    <mergeCell ref="B110:B115"/>
    <mergeCell ref="C110:C115"/>
    <mergeCell ref="D110:D115"/>
    <mergeCell ref="E110:E115"/>
    <mergeCell ref="F110:F115"/>
    <mergeCell ref="B116:B121"/>
    <mergeCell ref="C116:C121"/>
    <mergeCell ref="D116:D121"/>
    <mergeCell ref="E116:E121"/>
    <mergeCell ref="F116:F121"/>
    <mergeCell ref="G116:G121"/>
    <mergeCell ref="H116:H121"/>
    <mergeCell ref="I116:I121"/>
    <mergeCell ref="J116:J121"/>
    <mergeCell ref="G68:G73"/>
    <mergeCell ref="H68:H73"/>
    <mergeCell ref="I68:I73"/>
    <mergeCell ref="J68:J73"/>
    <mergeCell ref="K116:K121"/>
    <mergeCell ref="L116:L121"/>
    <mergeCell ref="M116:M121"/>
    <mergeCell ref="N116:N121"/>
    <mergeCell ref="O116:O121"/>
    <mergeCell ref="K110:K115"/>
    <mergeCell ref="L110:L115"/>
    <mergeCell ref="M110:M115"/>
    <mergeCell ref="N110:N115"/>
    <mergeCell ref="O110:O115"/>
    <mergeCell ref="G110:G115"/>
    <mergeCell ref="H110:H115"/>
    <mergeCell ref="I110:I115"/>
    <mergeCell ref="J110:J115"/>
    <mergeCell ref="G104:G109"/>
    <mergeCell ref="H104:H109"/>
    <mergeCell ref="I104:I109"/>
    <mergeCell ref="J104:J109"/>
    <mergeCell ref="K92:K97"/>
    <mergeCell ref="L92:L97"/>
    <mergeCell ref="K68:K73"/>
    <mergeCell ref="L68:L73"/>
    <mergeCell ref="M68:M73"/>
    <mergeCell ref="N68:N73"/>
    <mergeCell ref="O68:O73"/>
    <mergeCell ref="B74:B79"/>
    <mergeCell ref="C74:C79"/>
    <mergeCell ref="D74:D79"/>
    <mergeCell ref="E74:E79"/>
    <mergeCell ref="F74:F79"/>
    <mergeCell ref="G74:G79"/>
    <mergeCell ref="H74:H79"/>
    <mergeCell ref="I74:I79"/>
    <mergeCell ref="J74:J79"/>
    <mergeCell ref="K74:K79"/>
    <mergeCell ref="L74:L79"/>
    <mergeCell ref="M74:M79"/>
    <mergeCell ref="N74:N79"/>
    <mergeCell ref="O74:O79"/>
    <mergeCell ref="B68:B73"/>
    <mergeCell ref="C68:C73"/>
    <mergeCell ref="D68:D73"/>
    <mergeCell ref="E68:E73"/>
    <mergeCell ref="F68:F73"/>
  </mergeCells>
  <phoneticPr fontId="56" type="noConversion"/>
  <conditionalFormatting sqref="I8 I14 I20 I26">
    <cfRule type="cellIs" dxfId="188" priority="815" operator="equal">
      <formula>"Media"</formula>
    </cfRule>
    <cfRule type="cellIs" dxfId="187" priority="814" operator="equal">
      <formula>"Alta"</formula>
    </cfRule>
    <cfRule type="cellIs" dxfId="186" priority="813" operator="equal">
      <formula>"Muy Alta"</formula>
    </cfRule>
    <cfRule type="cellIs" dxfId="185" priority="816" operator="equal">
      <formula>"Baja"</formula>
    </cfRule>
    <cfRule type="cellIs" dxfId="184" priority="817" operator="equal">
      <formula>"Muy Baja"</formula>
    </cfRule>
  </conditionalFormatting>
  <conditionalFormatting sqref="I8:I121">
    <cfRule type="cellIs" dxfId="183" priority="82" operator="equal">
      <formula>"Casi Seguro"</formula>
    </cfRule>
    <cfRule type="cellIs" dxfId="182" priority="83" operator="equal">
      <formula>"Probable"</formula>
    </cfRule>
    <cfRule type="cellIs" dxfId="181" priority="86" operator="equal">
      <formula>"Rara vez"</formula>
    </cfRule>
    <cfRule type="cellIs" dxfId="180" priority="85" operator="equal">
      <formula>"Improbable"</formula>
    </cfRule>
    <cfRule type="cellIs" dxfId="179" priority="84" operator="equal">
      <formula>"Posible"</formula>
    </cfRule>
  </conditionalFormatting>
  <conditionalFormatting sqref="I32 I38">
    <cfRule type="cellIs" dxfId="178" priority="451" operator="equal">
      <formula>"Muy Baja"</formula>
    </cfRule>
    <cfRule type="cellIs" dxfId="177" priority="450" operator="equal">
      <formula>"Baja"</formula>
    </cfRule>
    <cfRule type="cellIs" dxfId="176" priority="449" operator="equal">
      <formula>"Media"</formula>
    </cfRule>
    <cfRule type="cellIs" dxfId="175" priority="448" operator="equal">
      <formula>"Alta"</formula>
    </cfRule>
    <cfRule type="cellIs" dxfId="174" priority="447" operator="equal">
      <formula>"Muy Alta"</formula>
    </cfRule>
  </conditionalFormatting>
  <conditionalFormatting sqref="I44 I50">
    <cfRule type="cellIs" dxfId="173" priority="404" operator="equal">
      <formula>"Muy Alta"</formula>
    </cfRule>
    <cfRule type="cellIs" dxfId="172" priority="405" operator="equal">
      <formula>"Alta"</formula>
    </cfRule>
    <cfRule type="cellIs" dxfId="171" priority="406" operator="equal">
      <formula>"Media"</formula>
    </cfRule>
    <cfRule type="cellIs" dxfId="170" priority="407" operator="equal">
      <formula>"Baja"</formula>
    </cfRule>
    <cfRule type="cellIs" dxfId="169" priority="408" operator="equal">
      <formula>"Muy Baja"</formula>
    </cfRule>
  </conditionalFormatting>
  <conditionalFormatting sqref="I56 I62">
    <cfRule type="cellIs" dxfId="168" priority="365" operator="equal">
      <formula>"Muy Baja"</formula>
    </cfRule>
    <cfRule type="cellIs" dxfId="167" priority="361" operator="equal">
      <formula>"Muy Alta"</formula>
    </cfRule>
    <cfRule type="cellIs" dxfId="166" priority="362" operator="equal">
      <formula>"Alta"</formula>
    </cfRule>
    <cfRule type="cellIs" dxfId="165" priority="364" operator="equal">
      <formula>"Baja"</formula>
    </cfRule>
    <cfRule type="cellIs" dxfId="164" priority="363" operator="equal">
      <formula>"Media"</formula>
    </cfRule>
  </conditionalFormatting>
  <conditionalFormatting sqref="I68 I74">
    <cfRule type="cellIs" dxfId="163" priority="112" operator="equal">
      <formula>"Alta"</formula>
    </cfRule>
    <cfRule type="cellIs" dxfId="162" priority="111" operator="equal">
      <formula>"Muy Alta"</formula>
    </cfRule>
    <cfRule type="cellIs" dxfId="161" priority="114" operator="equal">
      <formula>"Baja"</formula>
    </cfRule>
    <cfRule type="cellIs" dxfId="160" priority="115" operator="equal">
      <formula>"Muy Baja"</formula>
    </cfRule>
    <cfRule type="cellIs" dxfId="159" priority="113" operator="equal">
      <formula>"Media"</formula>
    </cfRule>
  </conditionalFormatting>
  <conditionalFormatting sqref="I80">
    <cfRule type="cellIs" dxfId="158" priority="318" operator="equal">
      <formula>"Muy Alta"</formula>
    </cfRule>
    <cfRule type="cellIs" dxfId="157" priority="320" operator="equal">
      <formula>"Media"</formula>
    </cfRule>
    <cfRule type="cellIs" dxfId="156" priority="321" operator="equal">
      <formula>"Baja"</formula>
    </cfRule>
    <cfRule type="cellIs" dxfId="155" priority="319" operator="equal">
      <formula>"Alta"</formula>
    </cfRule>
    <cfRule type="cellIs" dxfId="154" priority="322" operator="equal">
      <formula>"Muy Baja"</formula>
    </cfRule>
  </conditionalFormatting>
  <conditionalFormatting sqref="I86">
    <cfRule type="cellIs" dxfId="153" priority="279" operator="equal">
      <formula>"Muy Alta"</formula>
    </cfRule>
    <cfRule type="cellIs" dxfId="152" priority="282" operator="equal">
      <formula>"Baja"</formula>
    </cfRule>
    <cfRule type="cellIs" dxfId="151" priority="283" operator="equal">
      <formula>"Muy Baja"</formula>
    </cfRule>
    <cfRule type="cellIs" dxfId="150" priority="281" operator="equal">
      <formula>"Media"</formula>
    </cfRule>
    <cfRule type="cellIs" dxfId="149" priority="280" operator="equal">
      <formula>"Alta"</formula>
    </cfRule>
  </conditionalFormatting>
  <conditionalFormatting sqref="I92 I98 I104">
    <cfRule type="cellIs" dxfId="148" priority="242" operator="equal">
      <formula>"Media"</formula>
    </cfRule>
    <cfRule type="cellIs" dxfId="147" priority="241" operator="equal">
      <formula>"Alta"</formula>
    </cfRule>
    <cfRule type="cellIs" dxfId="146" priority="240" operator="equal">
      <formula>"Muy Alta"</formula>
    </cfRule>
    <cfRule type="cellIs" dxfId="145" priority="243" operator="equal">
      <formula>"Baja"</formula>
    </cfRule>
    <cfRule type="cellIs" dxfId="144" priority="244" operator="equal">
      <formula>"Muy Baja"</formula>
    </cfRule>
  </conditionalFormatting>
  <conditionalFormatting sqref="I110">
    <cfRule type="cellIs" dxfId="143" priority="190" operator="equal">
      <formula>"Alta"</formula>
    </cfRule>
    <cfRule type="cellIs" dxfId="142" priority="193" operator="equal">
      <formula>"Muy Baja"</formula>
    </cfRule>
    <cfRule type="cellIs" dxfId="141" priority="192" operator="equal">
      <formula>"Baja"</formula>
    </cfRule>
    <cfRule type="cellIs" dxfId="140" priority="191" operator="equal">
      <formula>"Media"</formula>
    </cfRule>
    <cfRule type="cellIs" dxfId="139" priority="189" operator="equal">
      <formula>"Muy Alta"</formula>
    </cfRule>
  </conditionalFormatting>
  <conditionalFormatting sqref="I116">
    <cfRule type="cellIs" dxfId="138" priority="154" operator="equal">
      <formula>"Muy Baja"</formula>
    </cfRule>
    <cfRule type="cellIs" dxfId="137" priority="153" operator="equal">
      <formula>"Baja"</formula>
    </cfRule>
    <cfRule type="cellIs" dxfId="136" priority="152" operator="equal">
      <formula>"Media"</formula>
    </cfRule>
    <cfRule type="cellIs" dxfId="135" priority="151" operator="equal">
      <formula>"Alta"</formula>
    </cfRule>
    <cfRule type="cellIs" dxfId="134" priority="150" operator="equal">
      <formula>"Muy Alta"</formula>
    </cfRule>
  </conditionalFormatting>
  <conditionalFormatting sqref="L8:L121">
    <cfRule type="containsText" dxfId="133" priority="87" operator="containsText" text="❌">
      <formula>NOT(ISERROR(SEARCH("❌",L8)))</formula>
    </cfRule>
  </conditionalFormatting>
  <conditionalFormatting sqref="M8 M14 M20">
    <cfRule type="cellIs" dxfId="132" priority="811" operator="equal">
      <formula>"Menor"</formula>
    </cfRule>
    <cfRule type="cellIs" dxfId="131" priority="812" operator="equal">
      <formula>"Leve"</formula>
    </cfRule>
    <cfRule type="cellIs" dxfId="130" priority="808" operator="equal">
      <formula>"Catastrófico"</formula>
    </cfRule>
    <cfRule type="cellIs" dxfId="129" priority="809" operator="equal">
      <formula>"Mayor"</formula>
    </cfRule>
    <cfRule type="cellIs" dxfId="128" priority="810" operator="equal">
      <formula>"Moderado"</formula>
    </cfRule>
  </conditionalFormatting>
  <conditionalFormatting sqref="M26">
    <cfRule type="cellIs" dxfId="127" priority="479" operator="equal">
      <formula>"Menor"</formula>
    </cfRule>
    <cfRule type="cellIs" dxfId="126" priority="480" operator="equal">
      <formula>"Leve"</formula>
    </cfRule>
    <cfRule type="cellIs" dxfId="125" priority="476" operator="equal">
      <formula>"Catastrófico"</formula>
    </cfRule>
    <cfRule type="cellIs" dxfId="124" priority="478" operator="equal">
      <formula>"Moderado"</formula>
    </cfRule>
    <cfRule type="cellIs" dxfId="123" priority="477" operator="equal">
      <formula>"Mayor"</formula>
    </cfRule>
  </conditionalFormatting>
  <conditionalFormatting sqref="M32 M38">
    <cfRule type="cellIs" dxfId="122" priority="442" operator="equal">
      <formula>"Catastrófico"</formula>
    </cfRule>
    <cfRule type="cellIs" dxfId="121" priority="443" operator="equal">
      <formula>"Mayor"</formula>
    </cfRule>
    <cfRule type="cellIs" dxfId="120" priority="444" operator="equal">
      <formula>"Moderado"</formula>
    </cfRule>
    <cfRule type="cellIs" dxfId="119" priority="445" operator="equal">
      <formula>"Menor"</formula>
    </cfRule>
    <cfRule type="cellIs" dxfId="118" priority="446" operator="equal">
      <formula>"Leve"</formula>
    </cfRule>
  </conditionalFormatting>
  <conditionalFormatting sqref="M44 M50">
    <cfRule type="cellIs" dxfId="117" priority="399" operator="equal">
      <formula>"Catastrófico"</formula>
    </cfRule>
    <cfRule type="cellIs" dxfId="116" priority="403" operator="equal">
      <formula>"Leve"</formula>
    </cfRule>
    <cfRule type="cellIs" dxfId="115" priority="401" operator="equal">
      <formula>"Moderado"</formula>
    </cfRule>
    <cfRule type="cellIs" dxfId="114" priority="400" operator="equal">
      <formula>"Mayor"</formula>
    </cfRule>
    <cfRule type="cellIs" dxfId="113" priority="402" operator="equal">
      <formula>"Menor"</formula>
    </cfRule>
  </conditionalFormatting>
  <conditionalFormatting sqref="M56 M62">
    <cfRule type="cellIs" dxfId="112" priority="359" operator="equal">
      <formula>"Menor"</formula>
    </cfRule>
    <cfRule type="cellIs" dxfId="111" priority="358" operator="equal">
      <formula>"Moderado"</formula>
    </cfRule>
    <cfRule type="cellIs" dxfId="110" priority="357" operator="equal">
      <formula>"Mayor"</formula>
    </cfRule>
    <cfRule type="cellIs" dxfId="109" priority="356" operator="equal">
      <formula>"Catastrófico"</formula>
    </cfRule>
    <cfRule type="cellIs" dxfId="108" priority="360" operator="equal">
      <formula>"Leve"</formula>
    </cfRule>
  </conditionalFormatting>
  <conditionalFormatting sqref="M68 M74">
    <cfRule type="cellIs" dxfId="107" priority="107" operator="equal">
      <formula>"Mayor"</formula>
    </cfRule>
    <cfRule type="cellIs" dxfId="106" priority="108" operator="equal">
      <formula>"Moderado"</formula>
    </cfRule>
    <cfRule type="cellIs" dxfId="105" priority="109" operator="equal">
      <formula>"Menor"</formula>
    </cfRule>
    <cfRule type="cellIs" dxfId="104" priority="110" operator="equal">
      <formula>"Leve"</formula>
    </cfRule>
    <cfRule type="cellIs" dxfId="103" priority="106" operator="equal">
      <formula>"Catastrófico"</formula>
    </cfRule>
  </conditionalFormatting>
  <conditionalFormatting sqref="M80">
    <cfRule type="cellIs" dxfId="102" priority="315" operator="equal">
      <formula>"Moderado"</formula>
    </cfRule>
    <cfRule type="cellIs" dxfId="101" priority="316" operator="equal">
      <formula>"Menor"</formula>
    </cfRule>
    <cfRule type="cellIs" dxfId="100" priority="317" operator="equal">
      <formula>"Leve"</formula>
    </cfRule>
    <cfRule type="cellIs" dxfId="99" priority="314" operator="equal">
      <formula>"Mayor"</formula>
    </cfRule>
    <cfRule type="cellIs" dxfId="98" priority="313" operator="equal">
      <formula>"Catastrófico"</formula>
    </cfRule>
  </conditionalFormatting>
  <conditionalFormatting sqref="M86">
    <cfRule type="cellIs" dxfId="97" priority="274" operator="equal">
      <formula>"Catastrófico"</formula>
    </cfRule>
    <cfRule type="cellIs" dxfId="96" priority="278" operator="equal">
      <formula>"Leve"</formula>
    </cfRule>
    <cfRule type="cellIs" dxfId="95" priority="277" operator="equal">
      <formula>"Menor"</formula>
    </cfRule>
    <cfRule type="cellIs" dxfId="94" priority="276" operator="equal">
      <formula>"Moderado"</formula>
    </cfRule>
    <cfRule type="cellIs" dxfId="93" priority="275" operator="equal">
      <formula>"Mayor"</formula>
    </cfRule>
  </conditionalFormatting>
  <conditionalFormatting sqref="M92 M98 M104">
    <cfRule type="cellIs" dxfId="92" priority="239" operator="equal">
      <formula>"Leve"</formula>
    </cfRule>
    <cfRule type="cellIs" dxfId="91" priority="238" operator="equal">
      <formula>"Menor"</formula>
    </cfRule>
    <cfRule type="cellIs" dxfId="90" priority="237" operator="equal">
      <formula>"Moderado"</formula>
    </cfRule>
    <cfRule type="cellIs" dxfId="89" priority="236" operator="equal">
      <formula>"Mayor"</formula>
    </cfRule>
    <cfRule type="cellIs" dxfId="88" priority="235" operator="equal">
      <formula>"Catastrófico"</formula>
    </cfRule>
  </conditionalFormatting>
  <conditionalFormatting sqref="M110">
    <cfRule type="cellIs" dxfId="87" priority="184" operator="equal">
      <formula>"Catastrófico"</formula>
    </cfRule>
    <cfRule type="cellIs" dxfId="86" priority="185" operator="equal">
      <formula>"Mayor"</formula>
    </cfRule>
    <cfRule type="cellIs" dxfId="85" priority="186" operator="equal">
      <formula>"Moderado"</formula>
    </cfRule>
    <cfRule type="cellIs" dxfId="84" priority="187" operator="equal">
      <formula>"Menor"</formula>
    </cfRule>
    <cfRule type="cellIs" dxfId="83" priority="188" operator="equal">
      <formula>"Leve"</formula>
    </cfRule>
  </conditionalFormatting>
  <conditionalFormatting sqref="M116">
    <cfRule type="cellIs" dxfId="82" priority="145" operator="equal">
      <formula>"Catastrófico"</formula>
    </cfRule>
    <cfRule type="cellIs" dxfId="81" priority="146" operator="equal">
      <formula>"Mayor"</formula>
    </cfRule>
    <cfRule type="cellIs" dxfId="80" priority="147" operator="equal">
      <formula>"Moderado"</formula>
    </cfRule>
    <cfRule type="cellIs" dxfId="79" priority="148" operator="equal">
      <formula>"Menor"</formula>
    </cfRule>
    <cfRule type="cellIs" dxfId="78" priority="149" operator="equal">
      <formula>"Leve"</formula>
    </cfRule>
  </conditionalFormatting>
  <conditionalFormatting sqref="O8 O14 O20">
    <cfRule type="cellIs" dxfId="77" priority="804" operator="equal">
      <formula>"Extremo"</formula>
    </cfRule>
    <cfRule type="cellIs" dxfId="76" priority="805" operator="equal">
      <formula>"Alto"</formula>
    </cfRule>
    <cfRule type="cellIs" dxfId="75" priority="806" operator="equal">
      <formula>"Moderado"</formula>
    </cfRule>
    <cfRule type="cellIs" dxfId="74" priority="807" operator="equal">
      <formula>"Bajo"</formula>
    </cfRule>
  </conditionalFormatting>
  <conditionalFormatting sqref="O26">
    <cfRule type="cellIs" dxfId="73" priority="474" operator="equal">
      <formula>"Moderado"</formula>
    </cfRule>
    <cfRule type="cellIs" dxfId="72" priority="473" operator="equal">
      <formula>"Alto"</formula>
    </cfRule>
    <cfRule type="cellIs" dxfId="71" priority="472" operator="equal">
      <formula>"Extremo"</formula>
    </cfRule>
    <cfRule type="cellIs" dxfId="70" priority="475" operator="equal">
      <formula>"Bajo"</formula>
    </cfRule>
  </conditionalFormatting>
  <conditionalFormatting sqref="O32 O38">
    <cfRule type="cellIs" dxfId="69" priority="440" operator="equal">
      <formula>"Moderado"</formula>
    </cfRule>
    <cfRule type="cellIs" dxfId="68" priority="438" operator="equal">
      <formula>"Extremo"</formula>
    </cfRule>
    <cfRule type="cellIs" dxfId="67" priority="439" operator="equal">
      <formula>"Alto"</formula>
    </cfRule>
    <cfRule type="cellIs" dxfId="66" priority="441" operator="equal">
      <formula>"Bajo"</formula>
    </cfRule>
  </conditionalFormatting>
  <conditionalFormatting sqref="O44 O50">
    <cfRule type="cellIs" dxfId="65" priority="397" operator="equal">
      <formula>"Moderado"</formula>
    </cfRule>
    <cfRule type="cellIs" dxfId="64" priority="396" operator="equal">
      <formula>"Alto"</formula>
    </cfRule>
    <cfRule type="cellIs" dxfId="63" priority="398" operator="equal">
      <formula>"Bajo"</formula>
    </cfRule>
    <cfRule type="cellIs" dxfId="62" priority="395" operator="equal">
      <formula>"Extremo"</formula>
    </cfRule>
  </conditionalFormatting>
  <conditionalFormatting sqref="O56 O62">
    <cfRule type="cellIs" dxfId="61" priority="355" operator="equal">
      <formula>"Bajo"</formula>
    </cfRule>
    <cfRule type="cellIs" dxfId="60" priority="352" operator="equal">
      <formula>"Extremo"</formula>
    </cfRule>
    <cfRule type="cellIs" dxfId="59" priority="354" operator="equal">
      <formula>"Moderado"</formula>
    </cfRule>
    <cfRule type="cellIs" dxfId="58" priority="353" operator="equal">
      <formula>"Alto"</formula>
    </cfRule>
  </conditionalFormatting>
  <conditionalFormatting sqref="O68 O74">
    <cfRule type="cellIs" dxfId="57" priority="102" operator="equal">
      <formula>"Extremo"</formula>
    </cfRule>
    <cfRule type="cellIs" dxfId="56" priority="105" operator="equal">
      <formula>"Bajo"</formula>
    </cfRule>
    <cfRule type="cellIs" dxfId="55" priority="104" operator="equal">
      <formula>"Moderado"</formula>
    </cfRule>
    <cfRule type="cellIs" dxfId="54" priority="103" operator="equal">
      <formula>"Alto"</formula>
    </cfRule>
  </conditionalFormatting>
  <conditionalFormatting sqref="O80">
    <cfRule type="cellIs" dxfId="53" priority="312" operator="equal">
      <formula>"Bajo"</formula>
    </cfRule>
    <cfRule type="cellIs" dxfId="52" priority="311" operator="equal">
      <formula>"Moderado"</formula>
    </cfRule>
    <cfRule type="cellIs" dxfId="51" priority="309" operator="equal">
      <formula>"Extremo"</formula>
    </cfRule>
    <cfRule type="cellIs" dxfId="50" priority="310" operator="equal">
      <formula>"Alto"</formula>
    </cfRule>
  </conditionalFormatting>
  <conditionalFormatting sqref="O86">
    <cfRule type="cellIs" dxfId="49" priority="273" operator="equal">
      <formula>"Bajo"</formula>
    </cfRule>
    <cfRule type="cellIs" dxfId="48" priority="272" operator="equal">
      <formula>"Moderado"</formula>
    </cfRule>
    <cfRule type="cellIs" dxfId="47" priority="270" operator="equal">
      <formula>"Extremo"</formula>
    </cfRule>
    <cfRule type="cellIs" dxfId="46" priority="271" operator="equal">
      <formula>"Alto"</formula>
    </cfRule>
  </conditionalFormatting>
  <conditionalFormatting sqref="O92 O98 O104">
    <cfRule type="cellIs" dxfId="45" priority="232" operator="equal">
      <formula>"Alto"</formula>
    </cfRule>
    <cfRule type="cellIs" dxfId="44" priority="233" operator="equal">
      <formula>"Moderado"</formula>
    </cfRule>
    <cfRule type="cellIs" dxfId="43" priority="234" operator="equal">
      <formula>"Bajo"</formula>
    </cfRule>
    <cfRule type="cellIs" dxfId="42" priority="231" operator="equal">
      <formula>"Extremo"</formula>
    </cfRule>
  </conditionalFormatting>
  <conditionalFormatting sqref="O110">
    <cfRule type="cellIs" dxfId="41" priority="183" operator="equal">
      <formula>"Bajo"</formula>
    </cfRule>
    <cfRule type="cellIs" dxfId="40" priority="180" operator="equal">
      <formula>"Extremo"</formula>
    </cfRule>
    <cfRule type="cellIs" dxfId="39" priority="181" operator="equal">
      <formula>"Alto"</formula>
    </cfRule>
    <cfRule type="cellIs" dxfId="38" priority="182" operator="equal">
      <formula>"Moderado"</formula>
    </cfRule>
  </conditionalFormatting>
  <conditionalFormatting sqref="O116">
    <cfRule type="cellIs" dxfId="37" priority="144" operator="equal">
      <formula>"Bajo"</formula>
    </cfRule>
    <cfRule type="cellIs" dxfId="36" priority="141" operator="equal">
      <formula>"Extremo"</formula>
    </cfRule>
    <cfRule type="cellIs" dxfId="35" priority="142" operator="equal">
      <formula>"Alto"</formula>
    </cfRule>
    <cfRule type="cellIs" dxfId="34" priority="143" operator="equal">
      <formula>"Moderado"</formula>
    </cfRule>
  </conditionalFormatting>
  <conditionalFormatting sqref="Q86:Z87">
    <cfRule type="cellIs" dxfId="33" priority="3" operator="equal">
      <formula>"Posible"</formula>
    </cfRule>
    <cfRule type="cellIs" dxfId="32" priority="5" operator="equal">
      <formula>"Rara vez"</formula>
    </cfRule>
    <cfRule type="cellIs" dxfId="31" priority="4" operator="equal">
      <formula>"Improbable"</formula>
    </cfRule>
    <cfRule type="cellIs" dxfId="30" priority="2" operator="equal">
      <formula>"Probable"</formula>
    </cfRule>
    <cfRule type="cellIs" dxfId="29" priority="1" operator="equal">
      <formula>"Casi Seguro"</formula>
    </cfRule>
  </conditionalFormatting>
  <conditionalFormatting sqref="Z8:Z13">
    <cfRule type="cellIs" dxfId="28" priority="75" operator="equal">
      <formula>"Improbable"</formula>
    </cfRule>
    <cfRule type="cellIs" dxfId="27" priority="74" operator="equal">
      <formula>"Posible"</formula>
    </cfRule>
    <cfRule type="cellIs" dxfId="26" priority="73" operator="equal">
      <formula>"Probable"</formula>
    </cfRule>
    <cfRule type="cellIs" dxfId="25" priority="72" operator="equal">
      <formula>"Casi Seguro"</formula>
    </cfRule>
    <cfRule type="cellIs" dxfId="24" priority="76" operator="equal">
      <formula>"Rara vez"</formula>
    </cfRule>
  </conditionalFormatting>
  <conditionalFormatting sqref="Z8:Z121">
    <cfRule type="cellIs" dxfId="23" priority="15" operator="equal">
      <formula>"Muy Alta"</formula>
    </cfRule>
    <cfRule type="cellIs" dxfId="22" priority="16" operator="equal">
      <formula>"Alta"</formula>
    </cfRule>
    <cfRule type="cellIs" dxfId="21" priority="17" operator="equal">
      <formula>"Media"</formula>
    </cfRule>
    <cfRule type="cellIs" dxfId="20" priority="18" operator="equal">
      <formula>"Baja"</formula>
    </cfRule>
    <cfRule type="cellIs" dxfId="19" priority="19" operator="equal">
      <formula>"Muy Baja"</formula>
    </cfRule>
  </conditionalFormatting>
  <conditionalFormatting sqref="Z16:Z85">
    <cfRule type="cellIs" dxfId="18" priority="36" operator="equal">
      <formula>"Posible"</formula>
    </cfRule>
    <cfRule type="cellIs" dxfId="17" priority="34" operator="equal">
      <formula>"Casi Seguro"</formula>
    </cfRule>
    <cfRule type="cellIs" dxfId="16" priority="35" operator="equal">
      <formula>"Probable"</formula>
    </cfRule>
    <cfRule type="cellIs" dxfId="15" priority="37" operator="equal">
      <formula>"Improbable"</formula>
    </cfRule>
    <cfRule type="cellIs" dxfId="14" priority="38" operator="equal">
      <formula>"Rara vez"</formula>
    </cfRule>
  </conditionalFormatting>
  <conditionalFormatting sqref="Z88:Z121">
    <cfRule type="cellIs" dxfId="13" priority="120" operator="equal">
      <formula>"Rara vez"</formula>
    </cfRule>
    <cfRule type="cellIs" dxfId="12" priority="117" operator="equal">
      <formula>"Probable"</formula>
    </cfRule>
    <cfRule type="cellIs" dxfId="11" priority="116" operator="equal">
      <formula>"Casi Seguro"</formula>
    </cfRule>
    <cfRule type="cellIs" dxfId="10" priority="118" operator="equal">
      <formula>"Posible"</formula>
    </cfRule>
    <cfRule type="cellIs" dxfId="9" priority="119" operator="equal">
      <formula>"Improbable"</formula>
    </cfRule>
  </conditionalFormatting>
  <conditionalFormatting sqref="AB8:AB121">
    <cfRule type="cellIs" dxfId="8" priority="12" operator="equal">
      <formula>"Moderado"</formula>
    </cfRule>
    <cfRule type="cellIs" dxfId="7" priority="10" operator="equal">
      <formula>"Catastrófico"</formula>
    </cfRule>
    <cfRule type="cellIs" dxfId="6" priority="11" operator="equal">
      <formula>"Mayor"</formula>
    </cfRule>
    <cfRule type="cellIs" dxfId="5" priority="14" operator="equal">
      <formula>"Leve"</formula>
    </cfRule>
    <cfRule type="cellIs" dxfId="4" priority="13" operator="equal">
      <formula>"Menor"</formula>
    </cfRule>
  </conditionalFormatting>
  <conditionalFormatting sqref="AD8:AD121">
    <cfRule type="cellIs" dxfId="3" priority="9" operator="equal">
      <formula>"Bajo"</formula>
    </cfRule>
    <cfRule type="cellIs" dxfId="2" priority="7" operator="equal">
      <formula>"Alto"</formula>
    </cfRule>
    <cfRule type="cellIs" dxfId="1" priority="6" operator="equal">
      <formula>"Extremo"</formula>
    </cfRule>
    <cfRule type="cellIs" dxfId="0" priority="8" operator="equal">
      <formula>"Moderado"</formula>
    </cfRule>
  </conditionalFormatting>
  <pageMargins left="1" right="1" top="1" bottom="1" header="0.5" footer="0.5"/>
  <pageSetup scale="27" fitToHeight="0" orientation="landscape" r:id="rId1"/>
  <ignoredErrors>
    <ignoredError sqref="AC10" formula="1"/>
  </ignoredErrors>
  <drawing r:id="rId2"/>
  <extLst>
    <ext xmlns:x14="http://schemas.microsoft.com/office/spreadsheetml/2009/9/main" uri="{CCE6A557-97BC-4b89-ADB6-D9C93CAAB3DF}">
      <x14:dataValidations xmlns:xm="http://schemas.microsoft.com/office/excel/2006/main" disablePrompts="1" count="8">
        <x14:dataValidation type="list" allowBlank="1" showInputMessage="1" showErrorMessage="1" xr:uid="{00000000-0002-0000-0100-000000000000}">
          <x14:formula1>
            <xm:f>'Tabla Valoración controles'!$D$5:$D$7</xm:f>
          </x14:formula1>
          <xm:sqref>S10:S13 S18:S19 S24:S25</xm:sqref>
        </x14:dataValidation>
        <x14:dataValidation type="list" allowBlank="1" showInputMessage="1" showErrorMessage="1" xr:uid="{00000000-0002-0000-0100-000001000000}">
          <x14:formula1>
            <xm:f>'Tabla Valoración controles'!$D$8:$D$9</xm:f>
          </x14:formula1>
          <xm:sqref>T10:T13 T18:T19 T24:T25</xm:sqref>
        </x14:dataValidation>
        <x14:dataValidation type="list" allowBlank="1" showInputMessage="1" showErrorMessage="1" xr:uid="{00000000-0002-0000-0100-000002000000}">
          <x14:formula1>
            <xm:f>'Tabla Valoración controles'!$D$10:$D$11</xm:f>
          </x14:formula1>
          <xm:sqref>V10:V13 V18:V19 V24:V25</xm:sqref>
        </x14:dataValidation>
        <x14:dataValidation type="list" allowBlank="1" showInputMessage="1" showErrorMessage="1" xr:uid="{00000000-0002-0000-0100-000003000000}">
          <x14:formula1>
            <xm:f>'Tabla Valoración controles'!$D$12:$D$13</xm:f>
          </x14:formula1>
          <xm:sqref>W10:W13 W18:W19 W24:W25</xm:sqref>
        </x14:dataValidation>
        <x14:dataValidation type="list" allowBlank="1" showInputMessage="1" showErrorMessage="1" xr:uid="{00000000-0002-0000-0100-000005000000}">
          <x14:formula1>
            <xm:f>'Tabla Valoración controles'!$D$14:$D$15</xm:f>
          </x14:formula1>
          <xm:sqref>X10:X13 X18:X19 X24:X25</xm:sqref>
        </x14:dataValidation>
        <x14:dataValidation type="list" allowBlank="1" showInputMessage="1" showErrorMessage="1" xr:uid="{EFBD34E1-B773-4ADC-884A-043D1C36B00D}">
          <x14:formula1>
            <xm:f>Hoja1!$I$3:$I$7</xm:f>
          </x14:formula1>
          <xm:sqref>H8:H25</xm:sqref>
        </x14:dataValidation>
        <x14:dataValidation type="list" allowBlank="1" showInputMessage="1" showErrorMessage="1" xr:uid="{32BAC831-63C1-4965-9B09-90376A0A8AEF}">
          <x14:formula1>
            <xm:f>'Tabla Impacto'!$C$5:$C$7</xm:f>
          </x14:formula1>
          <xm:sqref>K8:K25</xm:sqref>
        </x14:dataValidation>
        <x14:dataValidation type="list" allowBlank="1" showInputMessage="1" showErrorMessage="1" xr:uid="{1640DF1C-C3A2-48B5-82AD-FC2EA7707D25}">
          <x14:formula1>
            <xm:f>'Opciones Tratamiento'!$B$3:$B$5</xm:f>
          </x14:formula1>
          <xm:sqref>AE10:AE13 AE18:AE19 AE24:AE25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E38" sqref="E38:I45"/>
    </sheetView>
  </sheetViews>
  <sheetFormatPr baseColWidth="10" defaultColWidth="11.42578125" defaultRowHeight="15" x14ac:dyDescent="0.25"/>
  <cols>
    <col min="2" max="39" width="5.7109375" customWidth="1"/>
    <col min="41" max="46" width="5.7109375" customWidth="1"/>
  </cols>
  <sheetData>
    <row r="1" spans="1:99"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row>
    <row r="2" spans="1:99" ht="18" customHeight="1" x14ac:dyDescent="0.25">
      <c r="A2" s="41"/>
      <c r="B2" s="303" t="s">
        <v>29</v>
      </c>
      <c r="C2" s="303"/>
      <c r="D2" s="303"/>
      <c r="E2" s="303"/>
      <c r="F2" s="303"/>
      <c r="G2" s="303"/>
      <c r="H2" s="303"/>
      <c r="I2" s="303"/>
      <c r="J2" s="271" t="s">
        <v>1</v>
      </c>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row>
    <row r="3" spans="1:99" ht="18.75" customHeight="1" x14ac:dyDescent="0.25">
      <c r="A3" s="41"/>
      <c r="B3" s="303"/>
      <c r="C3" s="303"/>
      <c r="D3" s="303"/>
      <c r="E3" s="303"/>
      <c r="F3" s="303"/>
      <c r="G3" s="303"/>
      <c r="H3" s="303"/>
      <c r="I3" s="303"/>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c r="AM3" s="27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row>
    <row r="4" spans="1:99" ht="15" customHeight="1" x14ac:dyDescent="0.25">
      <c r="A4" s="41"/>
      <c r="B4" s="303"/>
      <c r="C4" s="303"/>
      <c r="D4" s="303"/>
      <c r="E4" s="303"/>
      <c r="F4" s="303"/>
      <c r="G4" s="303"/>
      <c r="H4" s="303"/>
      <c r="I4" s="303"/>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1"/>
      <c r="AM4" s="27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row>
    <row r="5" spans="1:99" ht="15.75" thickBot="1" x14ac:dyDescent="0.3">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row>
    <row r="6" spans="1:99" ht="15" customHeight="1" x14ac:dyDescent="0.25">
      <c r="A6" s="41"/>
      <c r="B6" s="218" t="s">
        <v>30</v>
      </c>
      <c r="C6" s="218"/>
      <c r="D6" s="219"/>
      <c r="E6" s="256" t="s">
        <v>31</v>
      </c>
      <c r="F6" s="257"/>
      <c r="G6" s="257"/>
      <c r="H6" s="257"/>
      <c r="I6" s="258"/>
      <c r="J6" s="267" t="str">
        <f>IF(AND('Mapa final'!$I$8="Muy Alta",'Mapa final'!$M$8="Leve"),CONCATENATE("R",'Mapa final'!$B$8),"")</f>
        <v/>
      </c>
      <c r="K6" s="268"/>
      <c r="L6" s="268" t="str">
        <f>IF(AND('Mapa final'!$I$14="Muy Alta",'Mapa final'!$M$14="Leve"),CONCATENATE("R",'Mapa final'!$B$14),"")</f>
        <v/>
      </c>
      <c r="M6" s="268"/>
      <c r="N6" s="268" t="str">
        <f>IF(AND('Mapa final'!$I$20="Muy Alta",'Mapa final'!$M$20="Leve"),CONCATENATE("R",'Mapa final'!$B$20),"")</f>
        <v/>
      </c>
      <c r="O6" s="270"/>
      <c r="P6" s="267" t="str">
        <f>IF(AND('Mapa final'!$I$8="Muy Alta",'Mapa final'!$M$8="Menor"),CONCATENATE("R",'Mapa final'!$B$8),"")</f>
        <v/>
      </c>
      <c r="Q6" s="268"/>
      <c r="R6" s="268" t="str">
        <f>IF(AND('Mapa final'!$I$14="Muy Alta",'Mapa final'!$M$14="Menor"),CONCATENATE("R",'Mapa final'!$B$14),"")</f>
        <v/>
      </c>
      <c r="S6" s="268"/>
      <c r="T6" s="268" t="str">
        <f>IF(AND('Mapa final'!$I$20="Muy Alta",'Mapa final'!$M$20="Menor"),CONCATENATE("R",'Mapa final'!$B$20),"")</f>
        <v/>
      </c>
      <c r="U6" s="270"/>
      <c r="V6" s="267" t="str">
        <f>IF(AND('Mapa final'!$I$8="Muy Alta",'Mapa final'!$M$8="Moderado"),CONCATENATE("R",'Mapa final'!$B$8),"")</f>
        <v/>
      </c>
      <c r="W6" s="268"/>
      <c r="X6" s="268" t="str">
        <f>IF(AND('Mapa final'!$I$14="Muy Alta",'Mapa final'!$M$14="Moderado"),CONCATENATE("R",'Mapa final'!$B$14),"")</f>
        <v/>
      </c>
      <c r="Y6" s="268"/>
      <c r="Z6" s="268" t="str">
        <f>IF(AND('Mapa final'!$I$20="Muy Alta",'Mapa final'!$M$20="Moderado"),CONCATENATE("R",'Mapa final'!$B$20),"")</f>
        <v/>
      </c>
      <c r="AA6" s="270"/>
      <c r="AB6" s="267" t="str">
        <f>IF(AND('Mapa final'!$I$8="Muy Alta",'Mapa final'!$M$8="Mayor"),CONCATENATE("R",'Mapa final'!$B$8),"")</f>
        <v/>
      </c>
      <c r="AC6" s="268"/>
      <c r="AD6" s="268" t="str">
        <f>IF(AND('Mapa final'!$I$14="Muy Alta",'Mapa final'!$M$14="Mayor"),CONCATENATE("R",'Mapa final'!$B$14),"")</f>
        <v/>
      </c>
      <c r="AE6" s="268"/>
      <c r="AF6" s="268" t="str">
        <f>IF(AND('Mapa final'!$I$20="Muy Alta",'Mapa final'!$M$20="Mayor"),CONCATENATE("R",'Mapa final'!$B$20),"")</f>
        <v/>
      </c>
      <c r="AG6" s="270"/>
      <c r="AH6" s="282" t="str">
        <f>IF(AND('Mapa final'!$I$8="Muy Alta",'Mapa final'!$M$8="Catastrófico"),CONCATENATE("R",'Mapa final'!$B$8),"")</f>
        <v/>
      </c>
      <c r="AI6" s="283"/>
      <c r="AJ6" s="283" t="str">
        <f>IF(AND('Mapa final'!$I$14="Muy Alta",'Mapa final'!$M$14="Catastrófico"),CONCATENATE("R",'Mapa final'!$B$14),"")</f>
        <v/>
      </c>
      <c r="AK6" s="283"/>
      <c r="AL6" s="283" t="str">
        <f>IF(AND('Mapa final'!$I$20="Muy Alta",'Mapa final'!$M$20="Catastrófico"),CONCATENATE("R",'Mapa final'!$B$20),"")</f>
        <v/>
      </c>
      <c r="AM6" s="284"/>
      <c r="AO6" s="220" t="s">
        <v>32</v>
      </c>
      <c r="AP6" s="221"/>
      <c r="AQ6" s="221"/>
      <c r="AR6" s="221"/>
      <c r="AS6" s="221"/>
      <c r="AT6" s="222"/>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row>
    <row r="7" spans="1:99" ht="15" customHeight="1" x14ac:dyDescent="0.25">
      <c r="A7" s="41"/>
      <c r="B7" s="218"/>
      <c r="C7" s="218"/>
      <c r="D7" s="219"/>
      <c r="E7" s="259"/>
      <c r="F7" s="260"/>
      <c r="G7" s="260"/>
      <c r="H7" s="260"/>
      <c r="I7" s="261"/>
      <c r="J7" s="269"/>
      <c r="K7" s="265"/>
      <c r="L7" s="265"/>
      <c r="M7" s="265"/>
      <c r="N7" s="265"/>
      <c r="O7" s="266"/>
      <c r="P7" s="269"/>
      <c r="Q7" s="265"/>
      <c r="R7" s="265"/>
      <c r="S7" s="265"/>
      <c r="T7" s="265"/>
      <c r="U7" s="266"/>
      <c r="V7" s="269"/>
      <c r="W7" s="265"/>
      <c r="X7" s="265"/>
      <c r="Y7" s="265"/>
      <c r="Z7" s="265"/>
      <c r="AA7" s="266"/>
      <c r="AB7" s="269"/>
      <c r="AC7" s="265"/>
      <c r="AD7" s="265"/>
      <c r="AE7" s="265"/>
      <c r="AF7" s="265"/>
      <c r="AG7" s="266"/>
      <c r="AH7" s="276"/>
      <c r="AI7" s="277"/>
      <c r="AJ7" s="277"/>
      <c r="AK7" s="277"/>
      <c r="AL7" s="277"/>
      <c r="AM7" s="278"/>
      <c r="AN7" s="41"/>
      <c r="AO7" s="223"/>
      <c r="AP7" s="224"/>
      <c r="AQ7" s="224"/>
      <c r="AR7" s="224"/>
      <c r="AS7" s="224"/>
      <c r="AT7" s="225"/>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row>
    <row r="8" spans="1:99" ht="15" customHeight="1" x14ac:dyDescent="0.25">
      <c r="A8" s="41"/>
      <c r="B8" s="218"/>
      <c r="C8" s="218"/>
      <c r="D8" s="219"/>
      <c r="E8" s="259"/>
      <c r="F8" s="260"/>
      <c r="G8" s="260"/>
      <c r="H8" s="260"/>
      <c r="I8" s="261"/>
      <c r="J8" s="269" t="str">
        <f>IF(AND('Mapa final'!$I$26="Muy Alta",'Mapa final'!$M$26="Leve"),CONCATENATE("R",'Mapa final'!$B$26),"")</f>
        <v/>
      </c>
      <c r="K8" s="265"/>
      <c r="L8" s="265" t="str">
        <f>IF(AND('Mapa final'!$I$32="Muy Alta",'Mapa final'!$M$32="Leve"),CONCATENATE("R",'Mapa final'!$B$32),"")</f>
        <v/>
      </c>
      <c r="M8" s="265"/>
      <c r="N8" s="265" t="str">
        <f>IF(AND('Mapa final'!$I$38="Muy Alta",'Mapa final'!$M$38="Leve"),CONCATENATE("R",'Mapa final'!$B$38),"")</f>
        <v/>
      </c>
      <c r="O8" s="266"/>
      <c r="P8" s="269" t="str">
        <f>IF(AND('Mapa final'!$I$26="Muy Alta",'Mapa final'!$M$26="Menor"),CONCATENATE("R",'Mapa final'!$B$26),"")</f>
        <v/>
      </c>
      <c r="Q8" s="265"/>
      <c r="R8" s="265" t="str">
        <f>IF(AND('Mapa final'!$I$32="Muy Alta",'Mapa final'!$M$32="Menor"),CONCATENATE("R",'Mapa final'!$B$32),"")</f>
        <v/>
      </c>
      <c r="S8" s="265"/>
      <c r="T8" s="265" t="str">
        <f>IF(AND('Mapa final'!$I$38="Muy Alta",'Mapa final'!$M$38="Menor"),CONCATENATE("R",'Mapa final'!$B$38),"")</f>
        <v/>
      </c>
      <c r="U8" s="266"/>
      <c r="V8" s="269" t="str">
        <f>IF(AND('Mapa final'!$I$26="Muy Alta",'Mapa final'!$M$26="Moderado"),CONCATENATE("R",'Mapa final'!$B$26),"")</f>
        <v/>
      </c>
      <c r="W8" s="265"/>
      <c r="X8" s="265" t="str">
        <f>IF(AND('Mapa final'!$I$32="Muy Alta",'Mapa final'!$M$32="Moderado"),CONCATENATE("R",'Mapa final'!$B$32),"")</f>
        <v/>
      </c>
      <c r="Y8" s="265"/>
      <c r="Z8" s="265" t="str">
        <f>IF(AND('Mapa final'!$I$38="Muy Alta",'Mapa final'!$M$38="Moderado"),CONCATENATE("R",'Mapa final'!$B$38),"")</f>
        <v/>
      </c>
      <c r="AA8" s="266"/>
      <c r="AB8" s="269" t="str">
        <f>IF(AND('Mapa final'!$I$26="Muy Alta",'Mapa final'!$M$26="Mayor"),CONCATENATE("R",'Mapa final'!$B$26),"")</f>
        <v/>
      </c>
      <c r="AC8" s="265"/>
      <c r="AD8" s="265" t="str">
        <f>IF(AND('Mapa final'!$I$32="Muy Alta",'Mapa final'!$M$32="Mayor"),CONCATENATE("R",'Mapa final'!$B$32),"")</f>
        <v/>
      </c>
      <c r="AE8" s="265"/>
      <c r="AF8" s="265" t="str">
        <f>IF(AND('Mapa final'!$I$38="Muy Alta",'Mapa final'!$M$38="Mayor"),CONCATENATE("R",'Mapa final'!$B$38),"")</f>
        <v/>
      </c>
      <c r="AG8" s="266"/>
      <c r="AH8" s="276" t="str">
        <f>IF(AND('Mapa final'!$I$26="Muy Alta",'Mapa final'!$M$26="Catastrófico"),CONCATENATE("R",'Mapa final'!$B$26),"")</f>
        <v/>
      </c>
      <c r="AI8" s="277"/>
      <c r="AJ8" s="277" t="str">
        <f>IF(AND('Mapa final'!$I$32="Muy Alta",'Mapa final'!$M$32="Catastrófico"),CONCATENATE("R",'Mapa final'!$B$32),"")</f>
        <v/>
      </c>
      <c r="AK8" s="277"/>
      <c r="AL8" s="277" t="str">
        <f>IF(AND('Mapa final'!$I$38="Muy Alta",'Mapa final'!$M$38="Catastrófico"),CONCATENATE("R",'Mapa final'!$B$38),"")</f>
        <v/>
      </c>
      <c r="AM8" s="278"/>
      <c r="AN8" s="41"/>
      <c r="AO8" s="223"/>
      <c r="AP8" s="224"/>
      <c r="AQ8" s="224"/>
      <c r="AR8" s="224"/>
      <c r="AS8" s="224"/>
      <c r="AT8" s="225"/>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row>
    <row r="9" spans="1:99" ht="15" customHeight="1" x14ac:dyDescent="0.25">
      <c r="A9" s="41"/>
      <c r="B9" s="218"/>
      <c r="C9" s="218"/>
      <c r="D9" s="219"/>
      <c r="E9" s="259"/>
      <c r="F9" s="260"/>
      <c r="G9" s="260"/>
      <c r="H9" s="260"/>
      <c r="I9" s="261"/>
      <c r="J9" s="269"/>
      <c r="K9" s="265"/>
      <c r="L9" s="265"/>
      <c r="M9" s="265"/>
      <c r="N9" s="265"/>
      <c r="O9" s="266"/>
      <c r="P9" s="269"/>
      <c r="Q9" s="265"/>
      <c r="R9" s="265"/>
      <c r="S9" s="265"/>
      <c r="T9" s="265"/>
      <c r="U9" s="266"/>
      <c r="V9" s="269"/>
      <c r="W9" s="265"/>
      <c r="X9" s="265"/>
      <c r="Y9" s="265"/>
      <c r="Z9" s="265"/>
      <c r="AA9" s="266"/>
      <c r="AB9" s="269"/>
      <c r="AC9" s="265"/>
      <c r="AD9" s="265"/>
      <c r="AE9" s="265"/>
      <c r="AF9" s="265"/>
      <c r="AG9" s="266"/>
      <c r="AH9" s="276"/>
      <c r="AI9" s="277"/>
      <c r="AJ9" s="277"/>
      <c r="AK9" s="277"/>
      <c r="AL9" s="277"/>
      <c r="AM9" s="278"/>
      <c r="AN9" s="41"/>
      <c r="AO9" s="223"/>
      <c r="AP9" s="224"/>
      <c r="AQ9" s="224"/>
      <c r="AR9" s="224"/>
      <c r="AS9" s="224"/>
      <c r="AT9" s="225"/>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row>
    <row r="10" spans="1:99" ht="15" customHeight="1" x14ac:dyDescent="0.25">
      <c r="A10" s="41"/>
      <c r="B10" s="218"/>
      <c r="C10" s="218"/>
      <c r="D10" s="219"/>
      <c r="E10" s="259"/>
      <c r="F10" s="260"/>
      <c r="G10" s="260"/>
      <c r="H10" s="260"/>
      <c r="I10" s="261"/>
      <c r="J10" s="269" t="str">
        <f>IF(AND('Mapa final'!$I$44="Muy Alta",'Mapa final'!$M$44="Leve"),CONCATENATE("R",'Mapa final'!$B$44),"")</f>
        <v/>
      </c>
      <c r="K10" s="265"/>
      <c r="L10" s="265" t="str">
        <f>IF(AND('Mapa final'!$I$50="Muy Alta",'Mapa final'!$M$50="Leve"),CONCATENATE("R",'Mapa final'!$B$50),"")</f>
        <v/>
      </c>
      <c r="M10" s="265"/>
      <c r="N10" s="265" t="str">
        <f>IF(AND('Mapa final'!$I$56="Muy Alta",'Mapa final'!$M$56="Leve"),CONCATENATE("R",'Mapa final'!$B$56),"")</f>
        <v/>
      </c>
      <c r="O10" s="266"/>
      <c r="P10" s="269" t="str">
        <f>IF(AND('Mapa final'!$I$44="Muy Alta",'Mapa final'!$M$44="Menor"),CONCATENATE("R",'Mapa final'!$B$44),"")</f>
        <v/>
      </c>
      <c r="Q10" s="265"/>
      <c r="R10" s="265" t="str">
        <f>IF(AND('Mapa final'!$I$50="Muy Alta",'Mapa final'!$M$50="Menor"),CONCATENATE("R",'Mapa final'!$B$50),"")</f>
        <v/>
      </c>
      <c r="S10" s="265"/>
      <c r="T10" s="265" t="str">
        <f>IF(AND('Mapa final'!$I$56="Muy Alta",'Mapa final'!$M$56="Menor"),CONCATENATE("R",'Mapa final'!$B$56),"")</f>
        <v/>
      </c>
      <c r="U10" s="266"/>
      <c r="V10" s="269" t="str">
        <f>IF(AND('Mapa final'!$I$44="Muy Alta",'Mapa final'!$M$44="Moderado"),CONCATENATE("R",'Mapa final'!$B$44),"")</f>
        <v/>
      </c>
      <c r="W10" s="265"/>
      <c r="X10" s="265" t="str">
        <f>IF(AND('Mapa final'!$I$50="Muy Alta",'Mapa final'!$M$50="Moderado"),CONCATENATE("R",'Mapa final'!$B$50),"")</f>
        <v/>
      </c>
      <c r="Y10" s="265"/>
      <c r="Z10" s="265" t="str">
        <f>IF(AND('Mapa final'!$I$56="Muy Alta",'Mapa final'!$M$56="Moderado"),CONCATENATE("R",'Mapa final'!$B$56),"")</f>
        <v/>
      </c>
      <c r="AA10" s="266"/>
      <c r="AB10" s="269" t="str">
        <f>IF(AND('Mapa final'!$I$44="Muy Alta",'Mapa final'!$M$44="Mayor"),CONCATENATE("R",'Mapa final'!$B$44),"")</f>
        <v/>
      </c>
      <c r="AC10" s="265"/>
      <c r="AD10" s="265" t="str">
        <f>IF(AND('Mapa final'!$I$50="Muy Alta",'Mapa final'!$M$50="Mayor"),CONCATENATE("R",'Mapa final'!$B$50),"")</f>
        <v/>
      </c>
      <c r="AE10" s="265"/>
      <c r="AF10" s="265" t="str">
        <f>IF(AND('Mapa final'!$I$56="Muy Alta",'Mapa final'!$M$56="Mayor"),CONCATENATE("R",'Mapa final'!$B$56),"")</f>
        <v/>
      </c>
      <c r="AG10" s="266"/>
      <c r="AH10" s="276" t="str">
        <f>IF(AND('Mapa final'!$I$44="Muy Alta",'Mapa final'!$M$44="Catastrófico"),CONCATENATE("R",'Mapa final'!$B$44),"")</f>
        <v/>
      </c>
      <c r="AI10" s="277"/>
      <c r="AJ10" s="277" t="str">
        <f>IF(AND('Mapa final'!$I$50="Muy Alta",'Mapa final'!$M$50="Catastrófico"),CONCATENATE("R",'Mapa final'!$B$50),"")</f>
        <v/>
      </c>
      <c r="AK10" s="277"/>
      <c r="AL10" s="277" t="str">
        <f>IF(AND('Mapa final'!$I$56="Muy Alta",'Mapa final'!$M$56="Catastrófico"),CONCATENATE("R",'Mapa final'!$B$56),"")</f>
        <v/>
      </c>
      <c r="AM10" s="278"/>
      <c r="AN10" s="41"/>
      <c r="AO10" s="223"/>
      <c r="AP10" s="224"/>
      <c r="AQ10" s="224"/>
      <c r="AR10" s="224"/>
      <c r="AS10" s="224"/>
      <c r="AT10" s="225"/>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row>
    <row r="11" spans="1:99" ht="15" customHeight="1" x14ac:dyDescent="0.25">
      <c r="A11" s="41"/>
      <c r="B11" s="218"/>
      <c r="C11" s="218"/>
      <c r="D11" s="219"/>
      <c r="E11" s="259"/>
      <c r="F11" s="260"/>
      <c r="G11" s="260"/>
      <c r="H11" s="260"/>
      <c r="I11" s="261"/>
      <c r="J11" s="269"/>
      <c r="K11" s="265"/>
      <c r="L11" s="265"/>
      <c r="M11" s="265"/>
      <c r="N11" s="265"/>
      <c r="O11" s="266"/>
      <c r="P11" s="269"/>
      <c r="Q11" s="265"/>
      <c r="R11" s="265"/>
      <c r="S11" s="265"/>
      <c r="T11" s="265"/>
      <c r="U11" s="266"/>
      <c r="V11" s="269"/>
      <c r="W11" s="265"/>
      <c r="X11" s="265"/>
      <c r="Y11" s="265"/>
      <c r="Z11" s="265"/>
      <c r="AA11" s="266"/>
      <c r="AB11" s="269"/>
      <c r="AC11" s="265"/>
      <c r="AD11" s="265"/>
      <c r="AE11" s="265"/>
      <c r="AF11" s="265"/>
      <c r="AG11" s="266"/>
      <c r="AH11" s="276"/>
      <c r="AI11" s="277"/>
      <c r="AJ11" s="277"/>
      <c r="AK11" s="277"/>
      <c r="AL11" s="277"/>
      <c r="AM11" s="278"/>
      <c r="AN11" s="41"/>
      <c r="AO11" s="223"/>
      <c r="AP11" s="224"/>
      <c r="AQ11" s="224"/>
      <c r="AR11" s="224"/>
      <c r="AS11" s="224"/>
      <c r="AT11" s="225"/>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row>
    <row r="12" spans="1:99" ht="15" customHeight="1" x14ac:dyDescent="0.25">
      <c r="A12" s="41"/>
      <c r="B12" s="218"/>
      <c r="C12" s="218"/>
      <c r="D12" s="219"/>
      <c r="E12" s="259"/>
      <c r="F12" s="260"/>
      <c r="G12" s="260"/>
      <c r="H12" s="260"/>
      <c r="I12" s="261"/>
      <c r="J12" s="269" t="str">
        <f>IF(AND('Mapa final'!$I$62="Muy Alta",'Mapa final'!$M$62="Leve"),CONCATENATE("R",'Mapa final'!$B$62),"")</f>
        <v/>
      </c>
      <c r="K12" s="265"/>
      <c r="L12" s="265" t="str">
        <f>IF(AND('Mapa final'!$I$80="Muy Alta",'Mapa final'!$M$80="Leve"),CONCATENATE("R",'Mapa final'!$B$80),"")</f>
        <v/>
      </c>
      <c r="M12" s="265"/>
      <c r="N12" s="265" t="str">
        <f>IF(AND('Mapa final'!$I$86="Muy Alta",'Mapa final'!$M$86="Leve"),CONCATENATE("R",'Mapa final'!$B$86),"")</f>
        <v/>
      </c>
      <c r="O12" s="266"/>
      <c r="P12" s="269" t="str">
        <f>IF(AND('Mapa final'!$I$62="Muy Alta",'Mapa final'!$M$62="Menor"),CONCATENATE("R",'Mapa final'!$B$62),"")</f>
        <v/>
      </c>
      <c r="Q12" s="265"/>
      <c r="R12" s="265" t="str">
        <f>IF(AND('Mapa final'!$I$80="Muy Alta",'Mapa final'!$M$80="Menor"),CONCATENATE("R",'Mapa final'!$B$80),"")</f>
        <v/>
      </c>
      <c r="S12" s="265"/>
      <c r="T12" s="265" t="str">
        <f>IF(AND('Mapa final'!$I$86="Muy Alta",'Mapa final'!$M$86="Menor"),CONCATENATE("R",'Mapa final'!$B$86),"")</f>
        <v/>
      </c>
      <c r="U12" s="266"/>
      <c r="V12" s="269" t="str">
        <f>IF(AND('Mapa final'!$I$62="Muy Alta",'Mapa final'!$M$62="Moderado"),CONCATENATE("R",'Mapa final'!$B$62),"")</f>
        <v/>
      </c>
      <c r="W12" s="265"/>
      <c r="X12" s="265" t="str">
        <f>IF(AND('Mapa final'!$I$80="Muy Alta",'Mapa final'!$M$80="Moderado"),CONCATENATE("R",'Mapa final'!$B$80),"")</f>
        <v/>
      </c>
      <c r="Y12" s="265"/>
      <c r="Z12" s="265" t="str">
        <f>IF(AND('Mapa final'!$I$86="Muy Alta",'Mapa final'!$M$86="Moderado"),CONCATENATE("R",'Mapa final'!$B$86),"")</f>
        <v/>
      </c>
      <c r="AA12" s="266"/>
      <c r="AB12" s="269" t="str">
        <f>IF(AND('Mapa final'!$I$62="Muy Alta",'Mapa final'!$M$62="Mayor"),CONCATENATE("R",'Mapa final'!$B$62),"")</f>
        <v/>
      </c>
      <c r="AC12" s="265"/>
      <c r="AD12" s="265" t="str">
        <f>IF(AND('Mapa final'!$I$80="Muy Alta",'Mapa final'!$M$80="Mayor"),CONCATENATE("R",'Mapa final'!$B$80),"")</f>
        <v/>
      </c>
      <c r="AE12" s="265"/>
      <c r="AF12" s="265" t="str">
        <f>IF(AND('Mapa final'!$I$86="Muy Alta",'Mapa final'!$M$86="Mayor"),CONCATENATE("R",'Mapa final'!$B$86),"")</f>
        <v/>
      </c>
      <c r="AG12" s="266"/>
      <c r="AH12" s="276" t="str">
        <f>IF(AND('Mapa final'!$I$62="Muy Alta",'Mapa final'!$M$62="Catastrófico"),CONCATENATE("R",'Mapa final'!$B$62),"")</f>
        <v/>
      </c>
      <c r="AI12" s="277"/>
      <c r="AJ12" s="277" t="str">
        <f>IF(AND('Mapa final'!$I$80="Muy Alta",'Mapa final'!$M$80="Catastrófico"),CONCATENATE("R",'Mapa final'!$B$80),"")</f>
        <v/>
      </c>
      <c r="AK12" s="277"/>
      <c r="AL12" s="277" t="str">
        <f>IF(AND('Mapa final'!$I$86="Muy Alta",'Mapa final'!$M$86="Catastrófico"),CONCATENATE("R",'Mapa final'!$B$86),"")</f>
        <v/>
      </c>
      <c r="AM12" s="278"/>
      <c r="AN12" s="41"/>
      <c r="AO12" s="223"/>
      <c r="AP12" s="224"/>
      <c r="AQ12" s="224"/>
      <c r="AR12" s="224"/>
      <c r="AS12" s="224"/>
      <c r="AT12" s="225"/>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row>
    <row r="13" spans="1:99" ht="15.75" customHeight="1" thickBot="1" x14ac:dyDescent="0.3">
      <c r="A13" s="41"/>
      <c r="B13" s="218"/>
      <c r="C13" s="218"/>
      <c r="D13" s="219"/>
      <c r="E13" s="262"/>
      <c r="F13" s="263"/>
      <c r="G13" s="263"/>
      <c r="H13" s="263"/>
      <c r="I13" s="264"/>
      <c r="J13" s="269"/>
      <c r="K13" s="265"/>
      <c r="L13" s="265"/>
      <c r="M13" s="265"/>
      <c r="N13" s="265"/>
      <c r="O13" s="266"/>
      <c r="P13" s="269"/>
      <c r="Q13" s="265"/>
      <c r="R13" s="265"/>
      <c r="S13" s="265"/>
      <c r="T13" s="265"/>
      <c r="U13" s="266"/>
      <c r="V13" s="269"/>
      <c r="W13" s="265"/>
      <c r="X13" s="265"/>
      <c r="Y13" s="265"/>
      <c r="Z13" s="265"/>
      <c r="AA13" s="266"/>
      <c r="AB13" s="269"/>
      <c r="AC13" s="265"/>
      <c r="AD13" s="265"/>
      <c r="AE13" s="265"/>
      <c r="AF13" s="265"/>
      <c r="AG13" s="266"/>
      <c r="AH13" s="279"/>
      <c r="AI13" s="280"/>
      <c r="AJ13" s="280"/>
      <c r="AK13" s="280"/>
      <c r="AL13" s="280"/>
      <c r="AM13" s="281"/>
      <c r="AN13" s="41"/>
      <c r="AO13" s="226"/>
      <c r="AP13" s="227"/>
      <c r="AQ13" s="227"/>
      <c r="AR13" s="227"/>
      <c r="AS13" s="227"/>
      <c r="AT13" s="228"/>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row>
    <row r="14" spans="1:99" ht="15" customHeight="1" x14ac:dyDescent="0.25">
      <c r="A14" s="41"/>
      <c r="B14" s="218"/>
      <c r="C14" s="218"/>
      <c r="D14" s="219"/>
      <c r="E14" s="256" t="s">
        <v>33</v>
      </c>
      <c r="F14" s="257"/>
      <c r="G14" s="257"/>
      <c r="H14" s="257"/>
      <c r="I14" s="257"/>
      <c r="J14" s="291" t="str">
        <f>IF(AND('Mapa final'!$I$8="Alta",'Mapa final'!$M$8="Leve"),CONCATENATE("R",'Mapa final'!$B$8),"")</f>
        <v/>
      </c>
      <c r="K14" s="292"/>
      <c r="L14" s="292" t="str">
        <f>IF(AND('Mapa final'!$I$14="Alta",'Mapa final'!$M$14="Leve"),CONCATENATE("R",'Mapa final'!$B$14),"")</f>
        <v/>
      </c>
      <c r="M14" s="292"/>
      <c r="N14" s="292" t="str">
        <f>IF(AND('Mapa final'!$I$20="Alta",'Mapa final'!$M$20="Leve"),CONCATENATE("R",'Mapa final'!$B$20),"")</f>
        <v/>
      </c>
      <c r="O14" s="293"/>
      <c r="P14" s="291" t="str">
        <f>IF(AND('Mapa final'!$I$8="Alta",'Mapa final'!$M$8="Menor"),CONCATENATE("R",'Mapa final'!$B$8),"")</f>
        <v/>
      </c>
      <c r="Q14" s="292"/>
      <c r="R14" s="292" t="str">
        <f>IF(AND('Mapa final'!$I$14="Alta",'Mapa final'!$M$14="Menor"),CONCATENATE("R",'Mapa final'!$B$14),"")</f>
        <v/>
      </c>
      <c r="S14" s="292"/>
      <c r="T14" s="292" t="str">
        <f>IF(AND('Mapa final'!$I$20="Alta",'Mapa final'!$M$20="Menor"),CONCATENATE("R",'Mapa final'!$B$20),"")</f>
        <v/>
      </c>
      <c r="U14" s="293"/>
      <c r="V14" s="267" t="str">
        <f>IF(AND('Mapa final'!$I$8="Alta",'Mapa final'!$M$8="Moderado"),CONCATENATE("R",'Mapa final'!$B$8),"")</f>
        <v/>
      </c>
      <c r="W14" s="268"/>
      <c r="X14" s="268" t="str">
        <f>IF(AND('Mapa final'!$I$14="Alta",'Mapa final'!$M$14="Moderado"),CONCATENATE("R",'Mapa final'!$B$14),"")</f>
        <v/>
      </c>
      <c r="Y14" s="268"/>
      <c r="Z14" s="268" t="str">
        <f>IF(AND('Mapa final'!$I$20="Alta",'Mapa final'!$M$20="Moderado"),CONCATENATE("R",'Mapa final'!$B$20),"")</f>
        <v/>
      </c>
      <c r="AA14" s="270"/>
      <c r="AB14" s="267" t="str">
        <f>IF(AND('Mapa final'!$I$8="Alta",'Mapa final'!$M$8="Mayor"),CONCATENATE("R",'Mapa final'!$B$8),"")</f>
        <v/>
      </c>
      <c r="AC14" s="268"/>
      <c r="AD14" s="268" t="str">
        <f>IF(AND('Mapa final'!$I$14="Alta",'Mapa final'!$M$14="Mayor"),CONCATENATE("R",'Mapa final'!$B$14),"")</f>
        <v/>
      </c>
      <c r="AE14" s="268"/>
      <c r="AF14" s="268" t="str">
        <f>IF(AND('Mapa final'!$I$20="Alta",'Mapa final'!$M$20="Mayor"),CONCATENATE("R",'Mapa final'!$B$20),"")</f>
        <v/>
      </c>
      <c r="AG14" s="270"/>
      <c r="AH14" s="282" t="str">
        <f>IF(AND('Mapa final'!$I$8="Alta",'Mapa final'!$M$8="Catastrófico"),CONCATENATE("R",'Mapa final'!$B$8),"")</f>
        <v/>
      </c>
      <c r="AI14" s="283"/>
      <c r="AJ14" s="283" t="str">
        <f>IF(AND('Mapa final'!$I$14="Alta",'Mapa final'!$M$14="Catastrófico"),CONCATENATE("R",'Mapa final'!$B$14),"")</f>
        <v/>
      </c>
      <c r="AK14" s="283"/>
      <c r="AL14" s="283" t="str">
        <f>IF(AND('Mapa final'!$I$20="Alta",'Mapa final'!$M$20="Catastrófico"),CONCATENATE("R",'Mapa final'!$B$20),"")</f>
        <v/>
      </c>
      <c r="AM14" s="284"/>
      <c r="AN14" s="41"/>
      <c r="AO14" s="229" t="s">
        <v>34</v>
      </c>
      <c r="AP14" s="230"/>
      <c r="AQ14" s="230"/>
      <c r="AR14" s="230"/>
      <c r="AS14" s="230"/>
      <c r="AT14" s="23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row>
    <row r="15" spans="1:99" ht="15" customHeight="1" x14ac:dyDescent="0.25">
      <c r="A15" s="41"/>
      <c r="B15" s="218"/>
      <c r="C15" s="218"/>
      <c r="D15" s="219"/>
      <c r="E15" s="259"/>
      <c r="F15" s="260"/>
      <c r="G15" s="260"/>
      <c r="H15" s="260"/>
      <c r="I15" s="260"/>
      <c r="J15" s="285"/>
      <c r="K15" s="286"/>
      <c r="L15" s="286"/>
      <c r="M15" s="286"/>
      <c r="N15" s="286"/>
      <c r="O15" s="287"/>
      <c r="P15" s="285"/>
      <c r="Q15" s="286"/>
      <c r="R15" s="286"/>
      <c r="S15" s="286"/>
      <c r="T15" s="286"/>
      <c r="U15" s="287"/>
      <c r="V15" s="269"/>
      <c r="W15" s="265"/>
      <c r="X15" s="265"/>
      <c r="Y15" s="265"/>
      <c r="Z15" s="265"/>
      <c r="AA15" s="266"/>
      <c r="AB15" s="269"/>
      <c r="AC15" s="265"/>
      <c r="AD15" s="265"/>
      <c r="AE15" s="265"/>
      <c r="AF15" s="265"/>
      <c r="AG15" s="266"/>
      <c r="AH15" s="276"/>
      <c r="AI15" s="277"/>
      <c r="AJ15" s="277"/>
      <c r="AK15" s="277"/>
      <c r="AL15" s="277"/>
      <c r="AM15" s="278"/>
      <c r="AN15" s="41"/>
      <c r="AO15" s="232"/>
      <c r="AP15" s="233"/>
      <c r="AQ15" s="233"/>
      <c r="AR15" s="233"/>
      <c r="AS15" s="233"/>
      <c r="AT15" s="234"/>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row>
    <row r="16" spans="1:99" ht="15" customHeight="1" x14ac:dyDescent="0.25">
      <c r="A16" s="41"/>
      <c r="B16" s="218"/>
      <c r="C16" s="218"/>
      <c r="D16" s="219"/>
      <c r="E16" s="259"/>
      <c r="F16" s="260"/>
      <c r="G16" s="260"/>
      <c r="H16" s="260"/>
      <c r="I16" s="260"/>
      <c r="J16" s="285" t="str">
        <f>IF(AND('Mapa final'!$I$26="Alta",'Mapa final'!$M$26="Leve"),CONCATENATE("R",'Mapa final'!$B$26),"")</f>
        <v/>
      </c>
      <c r="K16" s="286"/>
      <c r="L16" s="286" t="str">
        <f>IF(AND('Mapa final'!$I$32="Alta",'Mapa final'!$M$32="Leve"),CONCATENATE("R",'Mapa final'!$B$32),"")</f>
        <v/>
      </c>
      <c r="M16" s="286"/>
      <c r="N16" s="286" t="str">
        <f>IF(AND('Mapa final'!$I$38="Alta",'Mapa final'!$M$38="Leve"),CONCATENATE("R",'Mapa final'!$B$38),"")</f>
        <v/>
      </c>
      <c r="O16" s="287"/>
      <c r="P16" s="285" t="str">
        <f>IF(AND('Mapa final'!$I$26="Alta",'Mapa final'!$M$26="Menor"),CONCATENATE("R",'Mapa final'!$B$26),"")</f>
        <v/>
      </c>
      <c r="Q16" s="286"/>
      <c r="R16" s="286" t="str">
        <f>IF(AND('Mapa final'!$I$32="Alta",'Mapa final'!$M$32="Menor"),CONCATENATE("R",'Mapa final'!$B$32),"")</f>
        <v/>
      </c>
      <c r="S16" s="286"/>
      <c r="T16" s="286" t="str">
        <f>IF(AND('Mapa final'!$I$38="Alta",'Mapa final'!$M$38="Menor"),CONCATENATE("R",'Mapa final'!$B$38),"")</f>
        <v/>
      </c>
      <c r="U16" s="287"/>
      <c r="V16" s="269" t="str">
        <f>IF(AND('Mapa final'!$I$26="Alta",'Mapa final'!$M$26="Moderado"),CONCATENATE("R",'Mapa final'!$B$26),"")</f>
        <v/>
      </c>
      <c r="W16" s="265"/>
      <c r="X16" s="265" t="str">
        <f>IF(AND('Mapa final'!$I$32="Alta",'Mapa final'!$M$32="Moderado"),CONCATENATE("R",'Mapa final'!$B$32),"")</f>
        <v/>
      </c>
      <c r="Y16" s="265"/>
      <c r="Z16" s="265" t="str">
        <f>IF(AND('Mapa final'!$I$38="Alta",'Mapa final'!$M$38="Moderado"),CONCATENATE("R",'Mapa final'!$B$38),"")</f>
        <v/>
      </c>
      <c r="AA16" s="266"/>
      <c r="AB16" s="269" t="str">
        <f>IF(AND('Mapa final'!$I$26="Alta",'Mapa final'!$M$26="Mayor"),CONCATENATE("R",'Mapa final'!$B$26),"")</f>
        <v/>
      </c>
      <c r="AC16" s="265"/>
      <c r="AD16" s="265" t="str">
        <f>IF(AND('Mapa final'!$I$32="Alta",'Mapa final'!$M$32="Mayor"),CONCATENATE("R",'Mapa final'!$B$32),"")</f>
        <v/>
      </c>
      <c r="AE16" s="265"/>
      <c r="AF16" s="265" t="str">
        <f>IF(AND('Mapa final'!$I$38="Alta",'Mapa final'!$M$38="Mayor"),CONCATENATE("R",'Mapa final'!$B$38),"")</f>
        <v/>
      </c>
      <c r="AG16" s="266"/>
      <c r="AH16" s="276" t="str">
        <f>IF(AND('Mapa final'!$I$26="Alta",'Mapa final'!$M$26="Catastrófico"),CONCATENATE("R",'Mapa final'!$B$26),"")</f>
        <v/>
      </c>
      <c r="AI16" s="277"/>
      <c r="AJ16" s="277" t="str">
        <f>IF(AND('Mapa final'!$I$32="Alta",'Mapa final'!$M$32="Catastrófico"),CONCATENATE("R",'Mapa final'!$B$32),"")</f>
        <v/>
      </c>
      <c r="AK16" s="277"/>
      <c r="AL16" s="277" t="str">
        <f>IF(AND('Mapa final'!$I$38="Alta",'Mapa final'!$M$38="Catastrófico"),CONCATENATE("R",'Mapa final'!$B$38),"")</f>
        <v/>
      </c>
      <c r="AM16" s="278"/>
      <c r="AN16" s="41"/>
      <c r="AO16" s="232"/>
      <c r="AP16" s="233"/>
      <c r="AQ16" s="233"/>
      <c r="AR16" s="233"/>
      <c r="AS16" s="233"/>
      <c r="AT16" s="234"/>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row>
    <row r="17" spans="1:80" ht="15" customHeight="1" x14ac:dyDescent="0.25">
      <c r="A17" s="41"/>
      <c r="B17" s="218"/>
      <c r="C17" s="218"/>
      <c r="D17" s="219"/>
      <c r="E17" s="259"/>
      <c r="F17" s="260"/>
      <c r="G17" s="260"/>
      <c r="H17" s="260"/>
      <c r="I17" s="260"/>
      <c r="J17" s="285"/>
      <c r="K17" s="286"/>
      <c r="L17" s="286"/>
      <c r="M17" s="286"/>
      <c r="N17" s="286"/>
      <c r="O17" s="287"/>
      <c r="P17" s="285"/>
      <c r="Q17" s="286"/>
      <c r="R17" s="286"/>
      <c r="S17" s="286"/>
      <c r="T17" s="286"/>
      <c r="U17" s="287"/>
      <c r="V17" s="269"/>
      <c r="W17" s="265"/>
      <c r="X17" s="265"/>
      <c r="Y17" s="265"/>
      <c r="Z17" s="265"/>
      <c r="AA17" s="266"/>
      <c r="AB17" s="269"/>
      <c r="AC17" s="265"/>
      <c r="AD17" s="265"/>
      <c r="AE17" s="265"/>
      <c r="AF17" s="265"/>
      <c r="AG17" s="266"/>
      <c r="AH17" s="276"/>
      <c r="AI17" s="277"/>
      <c r="AJ17" s="277"/>
      <c r="AK17" s="277"/>
      <c r="AL17" s="277"/>
      <c r="AM17" s="278"/>
      <c r="AN17" s="41"/>
      <c r="AO17" s="232"/>
      <c r="AP17" s="233"/>
      <c r="AQ17" s="233"/>
      <c r="AR17" s="233"/>
      <c r="AS17" s="233"/>
      <c r="AT17" s="234"/>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row>
    <row r="18" spans="1:80" ht="15" customHeight="1" x14ac:dyDescent="0.25">
      <c r="A18" s="41"/>
      <c r="B18" s="218"/>
      <c r="C18" s="218"/>
      <c r="D18" s="219"/>
      <c r="E18" s="259"/>
      <c r="F18" s="260"/>
      <c r="G18" s="260"/>
      <c r="H18" s="260"/>
      <c r="I18" s="260"/>
      <c r="J18" s="285" t="str">
        <f>IF(AND('Mapa final'!$I$44="Alta",'Mapa final'!$M$44="Leve"),CONCATENATE("R",'Mapa final'!$B$44),"")</f>
        <v/>
      </c>
      <c r="K18" s="286"/>
      <c r="L18" s="286" t="str">
        <f>IF(AND('Mapa final'!$I$50="Alta",'Mapa final'!$M$50="Leve"),CONCATENATE("R",'Mapa final'!$B$50),"")</f>
        <v/>
      </c>
      <c r="M18" s="286"/>
      <c r="N18" s="286" t="str">
        <f>IF(AND('Mapa final'!$I$56="Alta",'Mapa final'!$M$56="Leve"),CONCATENATE("R",'Mapa final'!$B$56),"")</f>
        <v/>
      </c>
      <c r="O18" s="287"/>
      <c r="P18" s="285" t="str">
        <f>IF(AND('Mapa final'!$I$44="Alta",'Mapa final'!$M$44="Menor"),CONCATENATE("R",'Mapa final'!$B$44),"")</f>
        <v/>
      </c>
      <c r="Q18" s="286"/>
      <c r="R18" s="286" t="str">
        <f>IF(AND('Mapa final'!$I$50="Alta",'Mapa final'!$M$50="Menor"),CONCATENATE("R",'Mapa final'!$B$50),"")</f>
        <v/>
      </c>
      <c r="S18" s="286"/>
      <c r="T18" s="286" t="str">
        <f>IF(AND('Mapa final'!$I$56="Alta",'Mapa final'!$M$56="Menor"),CONCATENATE("R",'Mapa final'!$B$56),"")</f>
        <v/>
      </c>
      <c r="U18" s="287"/>
      <c r="V18" s="269" t="str">
        <f>IF(AND('Mapa final'!$I$44="Alta",'Mapa final'!$M$44="Moderado"),CONCATENATE("R",'Mapa final'!$B$44),"")</f>
        <v/>
      </c>
      <c r="W18" s="265"/>
      <c r="X18" s="265" t="str">
        <f>IF(AND('Mapa final'!$I$50="Alta",'Mapa final'!$M$50="Moderado"),CONCATENATE("R",'Mapa final'!$B$50),"")</f>
        <v/>
      </c>
      <c r="Y18" s="265"/>
      <c r="Z18" s="265" t="str">
        <f>IF(AND('Mapa final'!$I$56="Alta",'Mapa final'!$M$56="Moderado"),CONCATENATE("R",'Mapa final'!$B$56),"")</f>
        <v/>
      </c>
      <c r="AA18" s="266"/>
      <c r="AB18" s="269" t="str">
        <f>IF(AND('Mapa final'!$I$44="Alta",'Mapa final'!$M$44="Mayor"),CONCATENATE("R",'Mapa final'!$B$44),"")</f>
        <v/>
      </c>
      <c r="AC18" s="265"/>
      <c r="AD18" s="265" t="str">
        <f>IF(AND('Mapa final'!$I$50="Alta",'Mapa final'!$M$50="Mayor"),CONCATENATE("R",'Mapa final'!$B$50),"")</f>
        <v/>
      </c>
      <c r="AE18" s="265"/>
      <c r="AF18" s="265" t="str">
        <f>IF(AND('Mapa final'!$I$56="Alta",'Mapa final'!$M$56="Mayor"),CONCATENATE("R",'Mapa final'!$B$56),"")</f>
        <v/>
      </c>
      <c r="AG18" s="266"/>
      <c r="AH18" s="276" t="str">
        <f>IF(AND('Mapa final'!$I$44="Alta",'Mapa final'!$M$44="Catastrófico"),CONCATENATE("R",'Mapa final'!$B$44),"")</f>
        <v/>
      </c>
      <c r="AI18" s="277"/>
      <c r="AJ18" s="277" t="str">
        <f>IF(AND('Mapa final'!$I$50="Alta",'Mapa final'!$M$50="Catastrófico"),CONCATENATE("R",'Mapa final'!$B$50),"")</f>
        <v/>
      </c>
      <c r="AK18" s="277"/>
      <c r="AL18" s="277" t="str">
        <f>IF(AND('Mapa final'!$I$56="Alta",'Mapa final'!$M$56="Catastrófico"),CONCATENATE("R",'Mapa final'!$B$56),"")</f>
        <v/>
      </c>
      <c r="AM18" s="278"/>
      <c r="AN18" s="41"/>
      <c r="AO18" s="232"/>
      <c r="AP18" s="233"/>
      <c r="AQ18" s="233"/>
      <c r="AR18" s="233"/>
      <c r="AS18" s="233"/>
      <c r="AT18" s="234"/>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row>
    <row r="19" spans="1:80" ht="15" customHeight="1" x14ac:dyDescent="0.25">
      <c r="A19" s="41"/>
      <c r="B19" s="218"/>
      <c r="C19" s="218"/>
      <c r="D19" s="219"/>
      <c r="E19" s="259"/>
      <c r="F19" s="260"/>
      <c r="G19" s="260"/>
      <c r="H19" s="260"/>
      <c r="I19" s="260"/>
      <c r="J19" s="285"/>
      <c r="K19" s="286"/>
      <c r="L19" s="286"/>
      <c r="M19" s="286"/>
      <c r="N19" s="286"/>
      <c r="O19" s="287"/>
      <c r="P19" s="285"/>
      <c r="Q19" s="286"/>
      <c r="R19" s="286"/>
      <c r="S19" s="286"/>
      <c r="T19" s="286"/>
      <c r="U19" s="287"/>
      <c r="V19" s="269"/>
      <c r="W19" s="265"/>
      <c r="X19" s="265"/>
      <c r="Y19" s="265"/>
      <c r="Z19" s="265"/>
      <c r="AA19" s="266"/>
      <c r="AB19" s="269"/>
      <c r="AC19" s="265"/>
      <c r="AD19" s="265"/>
      <c r="AE19" s="265"/>
      <c r="AF19" s="265"/>
      <c r="AG19" s="266"/>
      <c r="AH19" s="276"/>
      <c r="AI19" s="277"/>
      <c r="AJ19" s="277"/>
      <c r="AK19" s="277"/>
      <c r="AL19" s="277"/>
      <c r="AM19" s="278"/>
      <c r="AN19" s="41"/>
      <c r="AO19" s="232"/>
      <c r="AP19" s="233"/>
      <c r="AQ19" s="233"/>
      <c r="AR19" s="233"/>
      <c r="AS19" s="233"/>
      <c r="AT19" s="234"/>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row>
    <row r="20" spans="1:80" ht="15" customHeight="1" x14ac:dyDescent="0.25">
      <c r="A20" s="41"/>
      <c r="B20" s="218"/>
      <c r="C20" s="218"/>
      <c r="D20" s="219"/>
      <c r="E20" s="259"/>
      <c r="F20" s="260"/>
      <c r="G20" s="260"/>
      <c r="H20" s="260"/>
      <c r="I20" s="260"/>
      <c r="J20" s="285" t="str">
        <f>IF(AND('Mapa final'!$I$62="Alta",'Mapa final'!$M$62="Leve"),CONCATENATE("R",'Mapa final'!$B$62),"")</f>
        <v/>
      </c>
      <c r="K20" s="286"/>
      <c r="L20" s="286" t="str">
        <f>IF(AND('Mapa final'!$I$80="Alta",'Mapa final'!$M$80="Leve"),CONCATENATE("R",'Mapa final'!$B$80),"")</f>
        <v/>
      </c>
      <c r="M20" s="286"/>
      <c r="N20" s="286" t="str">
        <f>IF(AND('Mapa final'!$I$86="Alta",'Mapa final'!$M$86="Leve"),CONCATENATE("R",'Mapa final'!$B$86),"")</f>
        <v/>
      </c>
      <c r="O20" s="287"/>
      <c r="P20" s="285" t="str">
        <f>IF(AND('Mapa final'!$I$62="Alta",'Mapa final'!$M$62="Menor"),CONCATENATE("R",'Mapa final'!$B$62),"")</f>
        <v/>
      </c>
      <c r="Q20" s="286"/>
      <c r="R20" s="286" t="str">
        <f>IF(AND('Mapa final'!$I$80="Alta",'Mapa final'!$M$80="Menor"),CONCATENATE("R",'Mapa final'!$B$80),"")</f>
        <v/>
      </c>
      <c r="S20" s="286"/>
      <c r="T20" s="286" t="str">
        <f>IF(AND('Mapa final'!$I$86="Alta",'Mapa final'!$M$86="Menor"),CONCATENATE("R",'Mapa final'!$B$86),"")</f>
        <v/>
      </c>
      <c r="U20" s="287"/>
      <c r="V20" s="269" t="str">
        <f>IF(AND('Mapa final'!$I$62="Alta",'Mapa final'!$M$62="Moderado"),CONCATENATE("R",'Mapa final'!$B$62),"")</f>
        <v/>
      </c>
      <c r="W20" s="265"/>
      <c r="X20" s="265" t="str">
        <f>IF(AND('Mapa final'!$I$80="Alta",'Mapa final'!$M$80="Moderado"),CONCATENATE("R",'Mapa final'!$B$80),"")</f>
        <v/>
      </c>
      <c r="Y20" s="265"/>
      <c r="Z20" s="265" t="str">
        <f>IF(AND('Mapa final'!$I$86="Alta",'Mapa final'!$M$86="Moderado"),CONCATENATE("R",'Mapa final'!$B$86),"")</f>
        <v/>
      </c>
      <c r="AA20" s="266"/>
      <c r="AB20" s="269" t="str">
        <f>IF(AND('Mapa final'!$I$62="Alta",'Mapa final'!$M$62="Mayor"),CONCATENATE("R",'Mapa final'!$B$62),"")</f>
        <v/>
      </c>
      <c r="AC20" s="265"/>
      <c r="AD20" s="265" t="str">
        <f>IF(AND('Mapa final'!$I$80="Alta",'Mapa final'!$M$80="Mayor"),CONCATENATE("R",'Mapa final'!$B$80),"")</f>
        <v/>
      </c>
      <c r="AE20" s="265"/>
      <c r="AF20" s="265" t="str">
        <f>IF(AND('Mapa final'!$I$86="Alta",'Mapa final'!$M$86="Mayor"),CONCATENATE("R",'Mapa final'!$B$86),"")</f>
        <v/>
      </c>
      <c r="AG20" s="266"/>
      <c r="AH20" s="276" t="str">
        <f>IF(AND('Mapa final'!$I$62="Alta",'Mapa final'!$M$62="Catastrófico"),CONCATENATE("R",'Mapa final'!$B$62),"")</f>
        <v/>
      </c>
      <c r="AI20" s="277"/>
      <c r="AJ20" s="277" t="str">
        <f>IF(AND('Mapa final'!$I$80="Alta",'Mapa final'!$M$80="Catastrófico"),CONCATENATE("R",'Mapa final'!$B$80),"")</f>
        <v/>
      </c>
      <c r="AK20" s="277"/>
      <c r="AL20" s="277" t="str">
        <f>IF(AND('Mapa final'!$I$86="Alta",'Mapa final'!$M$86="Catastrófico"),CONCATENATE("R",'Mapa final'!$B$86),"")</f>
        <v/>
      </c>
      <c r="AM20" s="278"/>
      <c r="AN20" s="41"/>
      <c r="AO20" s="232"/>
      <c r="AP20" s="233"/>
      <c r="AQ20" s="233"/>
      <c r="AR20" s="233"/>
      <c r="AS20" s="233"/>
      <c r="AT20" s="234"/>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row>
    <row r="21" spans="1:80" ht="15.75" customHeight="1" thickBot="1" x14ac:dyDescent="0.3">
      <c r="A21" s="41"/>
      <c r="B21" s="218"/>
      <c r="C21" s="218"/>
      <c r="D21" s="219"/>
      <c r="E21" s="262"/>
      <c r="F21" s="263"/>
      <c r="G21" s="263"/>
      <c r="H21" s="263"/>
      <c r="I21" s="263"/>
      <c r="J21" s="288"/>
      <c r="K21" s="289"/>
      <c r="L21" s="289"/>
      <c r="M21" s="289"/>
      <c r="N21" s="289"/>
      <c r="O21" s="290"/>
      <c r="P21" s="288"/>
      <c r="Q21" s="289"/>
      <c r="R21" s="289"/>
      <c r="S21" s="289"/>
      <c r="T21" s="289"/>
      <c r="U21" s="290"/>
      <c r="V21" s="273"/>
      <c r="W21" s="274"/>
      <c r="X21" s="274"/>
      <c r="Y21" s="274"/>
      <c r="Z21" s="274"/>
      <c r="AA21" s="275"/>
      <c r="AB21" s="273"/>
      <c r="AC21" s="274"/>
      <c r="AD21" s="274"/>
      <c r="AE21" s="274"/>
      <c r="AF21" s="274"/>
      <c r="AG21" s="275"/>
      <c r="AH21" s="279"/>
      <c r="AI21" s="280"/>
      <c r="AJ21" s="280"/>
      <c r="AK21" s="280"/>
      <c r="AL21" s="280"/>
      <c r="AM21" s="281"/>
      <c r="AN21" s="41"/>
      <c r="AO21" s="235"/>
      <c r="AP21" s="236"/>
      <c r="AQ21" s="236"/>
      <c r="AR21" s="236"/>
      <c r="AS21" s="236"/>
      <c r="AT21" s="237"/>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row>
    <row r="22" spans="1:80" x14ac:dyDescent="0.25">
      <c r="A22" s="41"/>
      <c r="B22" s="218"/>
      <c r="C22" s="218"/>
      <c r="D22" s="219"/>
      <c r="E22" s="256" t="s">
        <v>35</v>
      </c>
      <c r="F22" s="257"/>
      <c r="G22" s="257"/>
      <c r="H22" s="257"/>
      <c r="I22" s="258"/>
      <c r="J22" s="291" t="str">
        <f>IF(AND('Mapa final'!$I$8="Media",'Mapa final'!$M$8="Leve"),CONCATENATE("R",'Mapa final'!$B$8),"")</f>
        <v/>
      </c>
      <c r="K22" s="292"/>
      <c r="L22" s="292" t="str">
        <f>IF(AND('Mapa final'!$I$14="Media",'Mapa final'!$M$14="Leve"),CONCATENATE("R",'Mapa final'!$B$14),"")</f>
        <v/>
      </c>
      <c r="M22" s="292"/>
      <c r="N22" s="292" t="str">
        <f>IF(AND('Mapa final'!$I$20="Media",'Mapa final'!$M$20="Leve"),CONCATENATE("R",'Mapa final'!$B$20),"")</f>
        <v/>
      </c>
      <c r="O22" s="293"/>
      <c r="P22" s="291" t="str">
        <f>IF(AND('Mapa final'!$I$8="Media",'Mapa final'!$M$8="Menor"),CONCATENATE("R",'Mapa final'!$B$8),"")</f>
        <v/>
      </c>
      <c r="Q22" s="292"/>
      <c r="R22" s="292" t="str">
        <f>IF(AND('Mapa final'!$I$14="Media",'Mapa final'!$M$14="Menor"),CONCATENATE("R",'Mapa final'!$B$14),"")</f>
        <v/>
      </c>
      <c r="S22" s="292"/>
      <c r="T22" s="292" t="str">
        <f>IF(AND('Mapa final'!$I$20="Media",'Mapa final'!$M$20="Menor"),CONCATENATE("R",'Mapa final'!$B$20),"")</f>
        <v/>
      </c>
      <c r="U22" s="293"/>
      <c r="V22" s="291" t="str">
        <f>IF(AND('Mapa final'!$I$8="Media",'Mapa final'!$M$8="Moderado"),CONCATENATE("R",'Mapa final'!$B$8),"")</f>
        <v/>
      </c>
      <c r="W22" s="292"/>
      <c r="X22" s="292" t="str">
        <f>IF(AND('Mapa final'!$I$14="Media",'Mapa final'!$M$14="Moderado"),CONCATENATE("R",'Mapa final'!$B$14),"")</f>
        <v/>
      </c>
      <c r="Y22" s="292"/>
      <c r="Z22" s="292" t="str">
        <f>IF(AND('Mapa final'!$I$20="Media",'Mapa final'!$M$20="Moderado"),CONCATENATE("R",'Mapa final'!$B$20),"")</f>
        <v/>
      </c>
      <c r="AA22" s="293"/>
      <c r="AB22" s="267" t="str">
        <f>IF(AND('Mapa final'!$I$8="Media",'Mapa final'!$M$8="Mayor"),CONCATENATE("R",'Mapa final'!$B$8),"")</f>
        <v/>
      </c>
      <c r="AC22" s="268"/>
      <c r="AD22" s="268" t="str">
        <f>IF(AND('Mapa final'!$I$14="Media",'Mapa final'!$M$14="Mayor"),CONCATENATE("R",'Mapa final'!$B$14),"")</f>
        <v/>
      </c>
      <c r="AE22" s="268"/>
      <c r="AF22" s="268" t="str">
        <f>IF(AND('Mapa final'!$I$20="Media",'Mapa final'!$M$20="Mayor"),CONCATENATE("R",'Mapa final'!$B$20),"")</f>
        <v/>
      </c>
      <c r="AG22" s="270"/>
      <c r="AH22" s="282" t="str">
        <f>IF(AND('Mapa final'!$I$8="Media",'Mapa final'!$M$8="Catastrófico"),CONCATENATE("R",'Mapa final'!$B$8),"")</f>
        <v/>
      </c>
      <c r="AI22" s="283"/>
      <c r="AJ22" s="283" t="str">
        <f>IF(AND('Mapa final'!$I$14="Media",'Mapa final'!$M$14="Catastrófico"),CONCATENATE("R",'Mapa final'!$B$14),"")</f>
        <v/>
      </c>
      <c r="AK22" s="283"/>
      <c r="AL22" s="283" t="str">
        <f>IF(AND('Mapa final'!$I$20="Media",'Mapa final'!$M$20="Catastrófico"),CONCATENATE("R",'Mapa final'!$B$20),"")</f>
        <v/>
      </c>
      <c r="AM22" s="284"/>
      <c r="AN22" s="41"/>
      <c r="AO22" s="238" t="s">
        <v>36</v>
      </c>
      <c r="AP22" s="239"/>
      <c r="AQ22" s="239"/>
      <c r="AR22" s="239"/>
      <c r="AS22" s="239"/>
      <c r="AT22" s="240"/>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row>
    <row r="23" spans="1:80" x14ac:dyDescent="0.25">
      <c r="A23" s="41"/>
      <c r="B23" s="218"/>
      <c r="C23" s="218"/>
      <c r="D23" s="219"/>
      <c r="E23" s="259"/>
      <c r="F23" s="260"/>
      <c r="G23" s="260"/>
      <c r="H23" s="260"/>
      <c r="I23" s="261"/>
      <c r="J23" s="285"/>
      <c r="K23" s="286"/>
      <c r="L23" s="286"/>
      <c r="M23" s="286"/>
      <c r="N23" s="286"/>
      <c r="O23" s="287"/>
      <c r="P23" s="285"/>
      <c r="Q23" s="286"/>
      <c r="R23" s="286"/>
      <c r="S23" s="286"/>
      <c r="T23" s="286"/>
      <c r="U23" s="287"/>
      <c r="V23" s="285"/>
      <c r="W23" s="286"/>
      <c r="X23" s="286"/>
      <c r="Y23" s="286"/>
      <c r="Z23" s="286"/>
      <c r="AA23" s="287"/>
      <c r="AB23" s="269"/>
      <c r="AC23" s="265"/>
      <c r="AD23" s="265"/>
      <c r="AE23" s="265"/>
      <c r="AF23" s="265"/>
      <c r="AG23" s="266"/>
      <c r="AH23" s="276"/>
      <c r="AI23" s="277"/>
      <c r="AJ23" s="277"/>
      <c r="AK23" s="277"/>
      <c r="AL23" s="277"/>
      <c r="AM23" s="278"/>
      <c r="AN23" s="41"/>
      <c r="AO23" s="241"/>
      <c r="AP23" s="242"/>
      <c r="AQ23" s="242"/>
      <c r="AR23" s="242"/>
      <c r="AS23" s="242"/>
      <c r="AT23" s="243"/>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row>
    <row r="24" spans="1:80" x14ac:dyDescent="0.25">
      <c r="A24" s="41"/>
      <c r="B24" s="218"/>
      <c r="C24" s="218"/>
      <c r="D24" s="219"/>
      <c r="E24" s="259"/>
      <c r="F24" s="260"/>
      <c r="G24" s="260"/>
      <c r="H24" s="260"/>
      <c r="I24" s="261"/>
      <c r="J24" s="285" t="str">
        <f>IF(AND('Mapa final'!$I$26="Media",'Mapa final'!$M$26="Leve"),CONCATENATE("R",'Mapa final'!$B$26),"")</f>
        <v/>
      </c>
      <c r="K24" s="286"/>
      <c r="L24" s="286" t="str">
        <f>IF(AND('Mapa final'!$I$32="Media",'Mapa final'!$M$32="Leve"),CONCATENATE("R",'Mapa final'!$B$32),"")</f>
        <v/>
      </c>
      <c r="M24" s="286"/>
      <c r="N24" s="286" t="str">
        <f>IF(AND('Mapa final'!$I$38="Media",'Mapa final'!$M$38="Leve"),CONCATENATE("R",'Mapa final'!$B$38),"")</f>
        <v/>
      </c>
      <c r="O24" s="287"/>
      <c r="P24" s="285" t="str">
        <f>IF(AND('Mapa final'!$I$26="Media",'Mapa final'!$M$26="Menor"),CONCATENATE("R",'Mapa final'!$B$26),"")</f>
        <v/>
      </c>
      <c r="Q24" s="286"/>
      <c r="R24" s="286" t="str">
        <f>IF(AND('Mapa final'!$I$32="Media",'Mapa final'!$M$32="Menor"),CONCATENATE("R",'Mapa final'!$B$32),"")</f>
        <v/>
      </c>
      <c r="S24" s="286"/>
      <c r="T24" s="286" t="str">
        <f>IF(AND('Mapa final'!$I$38="Media",'Mapa final'!$M$38="Menor"),CONCATENATE("R",'Mapa final'!$B$38),"")</f>
        <v/>
      </c>
      <c r="U24" s="287"/>
      <c r="V24" s="285" t="str">
        <f>IF(AND('Mapa final'!$I$26="Media",'Mapa final'!$M$26="Moderado"),CONCATENATE("R",'Mapa final'!$B$26),"")</f>
        <v/>
      </c>
      <c r="W24" s="286"/>
      <c r="X24" s="286" t="str">
        <f>IF(AND('Mapa final'!$I$32="Media",'Mapa final'!$M$32="Moderado"),CONCATENATE("R",'Mapa final'!$B$32),"")</f>
        <v/>
      </c>
      <c r="Y24" s="286"/>
      <c r="Z24" s="286" t="str">
        <f>IF(AND('Mapa final'!$I$38="Media",'Mapa final'!$M$38="Moderado"),CONCATENATE("R",'Mapa final'!$B$38),"")</f>
        <v/>
      </c>
      <c r="AA24" s="287"/>
      <c r="AB24" s="269" t="str">
        <f>IF(AND('Mapa final'!$I$26="Media",'Mapa final'!$M$26="Mayor"),CONCATENATE("R",'Mapa final'!$B$26),"")</f>
        <v/>
      </c>
      <c r="AC24" s="265"/>
      <c r="AD24" s="265" t="str">
        <f>IF(AND('Mapa final'!$I$32="Media",'Mapa final'!$M$32="Mayor"),CONCATENATE("R",'Mapa final'!$B$32),"")</f>
        <v/>
      </c>
      <c r="AE24" s="265"/>
      <c r="AF24" s="265" t="str">
        <f>IF(AND('Mapa final'!$I$38="Media",'Mapa final'!$M$38="Mayor"),CONCATENATE("R",'Mapa final'!$B$38),"")</f>
        <v/>
      </c>
      <c r="AG24" s="266"/>
      <c r="AH24" s="276" t="str">
        <f>IF(AND('Mapa final'!$I$26="Media",'Mapa final'!$M$26="Catastrófico"),CONCATENATE("R",'Mapa final'!$B$26),"")</f>
        <v/>
      </c>
      <c r="AI24" s="277"/>
      <c r="AJ24" s="277" t="str">
        <f>IF(AND('Mapa final'!$I$32="Media",'Mapa final'!$M$32="Catastrófico"),CONCATENATE("R",'Mapa final'!$B$32),"")</f>
        <v/>
      </c>
      <c r="AK24" s="277"/>
      <c r="AL24" s="277" t="str">
        <f>IF(AND('Mapa final'!$I$38="Media",'Mapa final'!$M$38="Catastrófico"),CONCATENATE("R",'Mapa final'!$B$38),"")</f>
        <v/>
      </c>
      <c r="AM24" s="278"/>
      <c r="AN24" s="41"/>
      <c r="AO24" s="241"/>
      <c r="AP24" s="242"/>
      <c r="AQ24" s="242"/>
      <c r="AR24" s="242"/>
      <c r="AS24" s="242"/>
      <c r="AT24" s="243"/>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row>
    <row r="25" spans="1:80" x14ac:dyDescent="0.25">
      <c r="A25" s="41"/>
      <c r="B25" s="218"/>
      <c r="C25" s="218"/>
      <c r="D25" s="219"/>
      <c r="E25" s="259"/>
      <c r="F25" s="260"/>
      <c r="G25" s="260"/>
      <c r="H25" s="260"/>
      <c r="I25" s="261"/>
      <c r="J25" s="285"/>
      <c r="K25" s="286"/>
      <c r="L25" s="286"/>
      <c r="M25" s="286"/>
      <c r="N25" s="286"/>
      <c r="O25" s="287"/>
      <c r="P25" s="285"/>
      <c r="Q25" s="286"/>
      <c r="R25" s="286"/>
      <c r="S25" s="286"/>
      <c r="T25" s="286"/>
      <c r="U25" s="287"/>
      <c r="V25" s="285"/>
      <c r="W25" s="286"/>
      <c r="X25" s="286"/>
      <c r="Y25" s="286"/>
      <c r="Z25" s="286"/>
      <c r="AA25" s="287"/>
      <c r="AB25" s="269"/>
      <c r="AC25" s="265"/>
      <c r="AD25" s="265"/>
      <c r="AE25" s="265"/>
      <c r="AF25" s="265"/>
      <c r="AG25" s="266"/>
      <c r="AH25" s="276"/>
      <c r="AI25" s="277"/>
      <c r="AJ25" s="277"/>
      <c r="AK25" s="277"/>
      <c r="AL25" s="277"/>
      <c r="AM25" s="278"/>
      <c r="AN25" s="41"/>
      <c r="AO25" s="241"/>
      <c r="AP25" s="242"/>
      <c r="AQ25" s="242"/>
      <c r="AR25" s="242"/>
      <c r="AS25" s="242"/>
      <c r="AT25" s="243"/>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row>
    <row r="26" spans="1:80" x14ac:dyDescent="0.25">
      <c r="A26" s="41"/>
      <c r="B26" s="218"/>
      <c r="C26" s="218"/>
      <c r="D26" s="219"/>
      <c r="E26" s="259"/>
      <c r="F26" s="260"/>
      <c r="G26" s="260"/>
      <c r="H26" s="260"/>
      <c r="I26" s="261"/>
      <c r="J26" s="285" t="str">
        <f>IF(AND('Mapa final'!$I$44="Media",'Mapa final'!$M$44="Leve"),CONCATENATE("R",'Mapa final'!$B$44),"")</f>
        <v/>
      </c>
      <c r="K26" s="286"/>
      <c r="L26" s="286" t="str">
        <f>IF(AND('Mapa final'!$I$50="Media",'Mapa final'!$M$50="Leve"),CONCATENATE("R",'Mapa final'!$B$50),"")</f>
        <v/>
      </c>
      <c r="M26" s="286"/>
      <c r="N26" s="286" t="str">
        <f>IF(AND('Mapa final'!$I$56="Media",'Mapa final'!$M$56="Leve"),CONCATENATE("R",'Mapa final'!$B$56),"")</f>
        <v/>
      </c>
      <c r="O26" s="287"/>
      <c r="P26" s="285" t="str">
        <f>IF(AND('Mapa final'!$I$44="Media",'Mapa final'!$M$44="Menor"),CONCATENATE("R",'Mapa final'!$B$44),"")</f>
        <v/>
      </c>
      <c r="Q26" s="286"/>
      <c r="R26" s="286" t="str">
        <f>IF(AND('Mapa final'!$I$50="Media",'Mapa final'!$M$50="Menor"),CONCATENATE("R",'Mapa final'!$B$50),"")</f>
        <v/>
      </c>
      <c r="S26" s="286"/>
      <c r="T26" s="286" t="str">
        <f>IF(AND('Mapa final'!$I$56="Media",'Mapa final'!$M$56="Menor"),CONCATENATE("R",'Mapa final'!$B$56),"")</f>
        <v/>
      </c>
      <c r="U26" s="287"/>
      <c r="V26" s="285" t="str">
        <f>IF(AND('Mapa final'!$I$44="Media",'Mapa final'!$M$44="Moderado"),CONCATENATE("R",'Mapa final'!$B$44),"")</f>
        <v/>
      </c>
      <c r="W26" s="286"/>
      <c r="X26" s="286" t="str">
        <f>IF(AND('Mapa final'!$I$50="Media",'Mapa final'!$M$50="Moderado"),CONCATENATE("R",'Mapa final'!$B$50),"")</f>
        <v/>
      </c>
      <c r="Y26" s="286"/>
      <c r="Z26" s="286" t="str">
        <f>IF(AND('Mapa final'!$I$56="Media",'Mapa final'!$M$56="Moderado"),CONCATENATE("R",'Mapa final'!$B$56),"")</f>
        <v/>
      </c>
      <c r="AA26" s="287"/>
      <c r="AB26" s="269" t="str">
        <f>IF(AND('Mapa final'!$I$44="Media",'Mapa final'!$M$44="Mayor"),CONCATENATE("R",'Mapa final'!$B$44),"")</f>
        <v/>
      </c>
      <c r="AC26" s="265"/>
      <c r="AD26" s="265" t="str">
        <f>IF(AND('Mapa final'!$I$50="Media",'Mapa final'!$M$50="Mayor"),CONCATENATE("R",'Mapa final'!$B$50),"")</f>
        <v/>
      </c>
      <c r="AE26" s="265"/>
      <c r="AF26" s="265" t="str">
        <f>IF(AND('Mapa final'!$I$56="Media",'Mapa final'!$M$56="Mayor"),CONCATENATE("R",'Mapa final'!$B$56),"")</f>
        <v/>
      </c>
      <c r="AG26" s="266"/>
      <c r="AH26" s="276" t="str">
        <f>IF(AND('Mapa final'!$I$44="Media",'Mapa final'!$M$44="Catastrófico"),CONCATENATE("R",'Mapa final'!$B$44),"")</f>
        <v/>
      </c>
      <c r="AI26" s="277"/>
      <c r="AJ26" s="277" t="str">
        <f>IF(AND('Mapa final'!$I$50="Media",'Mapa final'!$M$50="Catastrófico"),CONCATENATE("R",'Mapa final'!$B$50),"")</f>
        <v/>
      </c>
      <c r="AK26" s="277"/>
      <c r="AL26" s="277" t="str">
        <f>IF(AND('Mapa final'!$I$56="Media",'Mapa final'!$M$56="Catastrófico"),CONCATENATE("R",'Mapa final'!$B$56),"")</f>
        <v/>
      </c>
      <c r="AM26" s="278"/>
      <c r="AN26" s="41"/>
      <c r="AO26" s="241"/>
      <c r="AP26" s="242"/>
      <c r="AQ26" s="242"/>
      <c r="AR26" s="242"/>
      <c r="AS26" s="242"/>
      <c r="AT26" s="243"/>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row>
    <row r="27" spans="1:80" x14ac:dyDescent="0.25">
      <c r="A27" s="41"/>
      <c r="B27" s="218"/>
      <c r="C27" s="218"/>
      <c r="D27" s="219"/>
      <c r="E27" s="259"/>
      <c r="F27" s="260"/>
      <c r="G27" s="260"/>
      <c r="H27" s="260"/>
      <c r="I27" s="261"/>
      <c r="J27" s="285"/>
      <c r="K27" s="286"/>
      <c r="L27" s="286"/>
      <c r="M27" s="286"/>
      <c r="N27" s="286"/>
      <c r="O27" s="287"/>
      <c r="P27" s="285"/>
      <c r="Q27" s="286"/>
      <c r="R27" s="286"/>
      <c r="S27" s="286"/>
      <c r="T27" s="286"/>
      <c r="U27" s="287"/>
      <c r="V27" s="285"/>
      <c r="W27" s="286"/>
      <c r="X27" s="286"/>
      <c r="Y27" s="286"/>
      <c r="Z27" s="286"/>
      <c r="AA27" s="287"/>
      <c r="AB27" s="269"/>
      <c r="AC27" s="265"/>
      <c r="AD27" s="265"/>
      <c r="AE27" s="265"/>
      <c r="AF27" s="265"/>
      <c r="AG27" s="266"/>
      <c r="AH27" s="276"/>
      <c r="AI27" s="277"/>
      <c r="AJ27" s="277"/>
      <c r="AK27" s="277"/>
      <c r="AL27" s="277"/>
      <c r="AM27" s="278"/>
      <c r="AN27" s="41"/>
      <c r="AO27" s="241"/>
      <c r="AP27" s="242"/>
      <c r="AQ27" s="242"/>
      <c r="AR27" s="242"/>
      <c r="AS27" s="242"/>
      <c r="AT27" s="243"/>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row>
    <row r="28" spans="1:80" x14ac:dyDescent="0.25">
      <c r="A28" s="41"/>
      <c r="B28" s="218"/>
      <c r="C28" s="218"/>
      <c r="D28" s="219"/>
      <c r="E28" s="259"/>
      <c r="F28" s="260"/>
      <c r="G28" s="260"/>
      <c r="H28" s="260"/>
      <c r="I28" s="261"/>
      <c r="J28" s="285" t="str">
        <f>IF(AND('Mapa final'!$I$62="Media",'Mapa final'!$M$62="Leve"),CONCATENATE("R",'Mapa final'!$B$62),"")</f>
        <v/>
      </c>
      <c r="K28" s="286"/>
      <c r="L28" s="286" t="str">
        <f>IF(AND('Mapa final'!$I$80="Media",'Mapa final'!$M$80="Leve"),CONCATENATE("R",'Mapa final'!$B$80),"")</f>
        <v/>
      </c>
      <c r="M28" s="286"/>
      <c r="N28" s="286" t="str">
        <f>IF(AND('Mapa final'!$I$86="Media",'Mapa final'!$M$86="Leve"),CONCATENATE("R",'Mapa final'!$B$86),"")</f>
        <v/>
      </c>
      <c r="O28" s="287"/>
      <c r="P28" s="285" t="str">
        <f>IF(AND('Mapa final'!$I$62="Media",'Mapa final'!$M$62="Menor"),CONCATENATE("R",'Mapa final'!$B$62),"")</f>
        <v/>
      </c>
      <c r="Q28" s="286"/>
      <c r="R28" s="286" t="str">
        <f>IF(AND('Mapa final'!$I$80="Media",'Mapa final'!$M$80="Menor"),CONCATENATE("R",'Mapa final'!$B$80),"")</f>
        <v/>
      </c>
      <c r="S28" s="286"/>
      <c r="T28" s="286" t="str">
        <f>IF(AND('Mapa final'!$I$86="Media",'Mapa final'!$M$86="Menor"),CONCATENATE("R",'Mapa final'!$B$86),"")</f>
        <v/>
      </c>
      <c r="U28" s="287"/>
      <c r="V28" s="285" t="str">
        <f>IF(AND('Mapa final'!$I$62="Media",'Mapa final'!$M$62="Moderado"),CONCATENATE("R",'Mapa final'!$B$62),"")</f>
        <v/>
      </c>
      <c r="W28" s="286"/>
      <c r="X28" s="286" t="str">
        <f>IF(AND('Mapa final'!$I$80="Media",'Mapa final'!$M$80="Moderado"),CONCATENATE("R",'Mapa final'!$B$80),"")</f>
        <v/>
      </c>
      <c r="Y28" s="286"/>
      <c r="Z28" s="286" t="str">
        <f>IF(AND('Mapa final'!$I$86="Media",'Mapa final'!$M$86="Moderado"),CONCATENATE("R",'Mapa final'!$B$86),"")</f>
        <v/>
      </c>
      <c r="AA28" s="287"/>
      <c r="AB28" s="269" t="str">
        <f>IF(AND('Mapa final'!$I$62="Media",'Mapa final'!$M$62="Mayor"),CONCATENATE("R",'Mapa final'!$B$62),"")</f>
        <v/>
      </c>
      <c r="AC28" s="265"/>
      <c r="AD28" s="265" t="str">
        <f>IF(AND('Mapa final'!$I$80="Media",'Mapa final'!$M$80="Mayor"),CONCATENATE("R",'Mapa final'!$B$80),"")</f>
        <v/>
      </c>
      <c r="AE28" s="265"/>
      <c r="AF28" s="265" t="str">
        <f>IF(AND('Mapa final'!$I$86="Media",'Mapa final'!$M$86="Mayor"),CONCATENATE("R",'Mapa final'!$B$86),"")</f>
        <v/>
      </c>
      <c r="AG28" s="266"/>
      <c r="AH28" s="276" t="str">
        <f>IF(AND('Mapa final'!$I$62="Media",'Mapa final'!$M$62="Catastrófico"),CONCATENATE("R",'Mapa final'!$B$62),"")</f>
        <v/>
      </c>
      <c r="AI28" s="277"/>
      <c r="AJ28" s="277" t="str">
        <f>IF(AND('Mapa final'!$I$80="Media",'Mapa final'!$M$80="Catastrófico"),CONCATENATE("R",'Mapa final'!$B$80),"")</f>
        <v/>
      </c>
      <c r="AK28" s="277"/>
      <c r="AL28" s="277" t="str">
        <f>IF(AND('Mapa final'!$I$86="Media",'Mapa final'!$M$86="Catastrófico"),CONCATENATE("R",'Mapa final'!$B$86),"")</f>
        <v/>
      </c>
      <c r="AM28" s="278"/>
      <c r="AN28" s="41"/>
      <c r="AO28" s="241"/>
      <c r="AP28" s="242"/>
      <c r="AQ28" s="242"/>
      <c r="AR28" s="242"/>
      <c r="AS28" s="242"/>
      <c r="AT28" s="243"/>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row>
    <row r="29" spans="1:80" ht="15.75" thickBot="1" x14ac:dyDescent="0.3">
      <c r="A29" s="41"/>
      <c r="B29" s="218"/>
      <c r="C29" s="218"/>
      <c r="D29" s="219"/>
      <c r="E29" s="262"/>
      <c r="F29" s="263"/>
      <c r="G29" s="263"/>
      <c r="H29" s="263"/>
      <c r="I29" s="264"/>
      <c r="J29" s="285"/>
      <c r="K29" s="286"/>
      <c r="L29" s="286"/>
      <c r="M29" s="286"/>
      <c r="N29" s="286"/>
      <c r="O29" s="287"/>
      <c r="P29" s="288"/>
      <c r="Q29" s="289"/>
      <c r="R29" s="289"/>
      <c r="S29" s="289"/>
      <c r="T29" s="289"/>
      <c r="U29" s="290"/>
      <c r="V29" s="288"/>
      <c r="W29" s="289"/>
      <c r="X29" s="289"/>
      <c r="Y29" s="289"/>
      <c r="Z29" s="289"/>
      <c r="AA29" s="290"/>
      <c r="AB29" s="273"/>
      <c r="AC29" s="274"/>
      <c r="AD29" s="274"/>
      <c r="AE29" s="274"/>
      <c r="AF29" s="274"/>
      <c r="AG29" s="275"/>
      <c r="AH29" s="279"/>
      <c r="AI29" s="280"/>
      <c r="AJ29" s="280"/>
      <c r="AK29" s="280"/>
      <c r="AL29" s="280"/>
      <c r="AM29" s="281"/>
      <c r="AN29" s="41"/>
      <c r="AO29" s="244"/>
      <c r="AP29" s="245"/>
      <c r="AQ29" s="245"/>
      <c r="AR29" s="245"/>
      <c r="AS29" s="245"/>
      <c r="AT29" s="246"/>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row>
    <row r="30" spans="1:80" x14ac:dyDescent="0.25">
      <c r="A30" s="41"/>
      <c r="B30" s="218"/>
      <c r="C30" s="218"/>
      <c r="D30" s="219"/>
      <c r="E30" s="256" t="s">
        <v>37</v>
      </c>
      <c r="F30" s="257"/>
      <c r="G30" s="257"/>
      <c r="H30" s="257"/>
      <c r="I30" s="257"/>
      <c r="J30" s="300" t="str">
        <f>IF(AND('Mapa final'!$I$8="Baja",'Mapa final'!$M$8="Leve"),CONCATENATE("R",'Mapa final'!$B$8),"")</f>
        <v/>
      </c>
      <c r="K30" s="301"/>
      <c r="L30" s="301" t="str">
        <f>IF(AND('Mapa final'!$I$14="Baja",'Mapa final'!$M$14="Leve"),CONCATENATE("R",'Mapa final'!$B$14),"")</f>
        <v/>
      </c>
      <c r="M30" s="301"/>
      <c r="N30" s="301" t="str">
        <f>IF(AND('Mapa final'!$I$20="Baja",'Mapa final'!$M$20="Leve"),CONCATENATE("R",'Mapa final'!$B$20),"")</f>
        <v/>
      </c>
      <c r="O30" s="302"/>
      <c r="P30" s="292" t="str">
        <f>IF(AND('Mapa final'!$I$8="Baja",'Mapa final'!$M$8="Menor"),CONCATENATE("R",'Mapa final'!$B$8),"")</f>
        <v/>
      </c>
      <c r="Q30" s="292"/>
      <c r="R30" s="292" t="str">
        <f>IF(AND('Mapa final'!$I$14="Baja",'Mapa final'!$M$14="Menor"),CONCATENATE("R",'Mapa final'!$B$14),"")</f>
        <v/>
      </c>
      <c r="S30" s="292"/>
      <c r="T30" s="292" t="str">
        <f>IF(AND('Mapa final'!$I$20="Baja",'Mapa final'!$M$20="Menor"),CONCATENATE("R",'Mapa final'!$B$20),"")</f>
        <v/>
      </c>
      <c r="U30" s="293"/>
      <c r="V30" s="291" t="str">
        <f>IF(AND('Mapa final'!$I$8="Baja",'Mapa final'!$M$8="Moderado"),CONCATENATE("R",'Mapa final'!$B$8),"")</f>
        <v/>
      </c>
      <c r="W30" s="292"/>
      <c r="X30" s="292" t="str">
        <f>IF(AND('Mapa final'!$I$14="Baja",'Mapa final'!$M$14="Moderado"),CONCATENATE("R",'Mapa final'!$B$14),"")</f>
        <v/>
      </c>
      <c r="Y30" s="292"/>
      <c r="Z30" s="292" t="str">
        <f>IF(AND('Mapa final'!$I$20="Baja",'Mapa final'!$M$20="Moderado"),CONCATENATE("R",'Mapa final'!$B$20),"")</f>
        <v/>
      </c>
      <c r="AA30" s="293"/>
      <c r="AB30" s="267" t="str">
        <f>IF(AND('Mapa final'!$I$8="Baja",'Mapa final'!$M$8="Mayor"),CONCATENATE("R",'Mapa final'!$B$8),"")</f>
        <v/>
      </c>
      <c r="AC30" s="268"/>
      <c r="AD30" s="268" t="str">
        <f>IF(AND('Mapa final'!$I$14="Baja",'Mapa final'!$M$14="Mayor"),CONCATENATE("R",'Mapa final'!$B$14),"")</f>
        <v/>
      </c>
      <c r="AE30" s="268"/>
      <c r="AF30" s="268" t="str">
        <f>IF(AND('Mapa final'!$I$20="Baja",'Mapa final'!$M$20="Mayor"),CONCATENATE("R",'Mapa final'!$B$20),"")</f>
        <v/>
      </c>
      <c r="AG30" s="270"/>
      <c r="AH30" s="282" t="str">
        <f>IF(AND('Mapa final'!$I$8="Baja",'Mapa final'!$M$8="Catastrófico"),CONCATENATE("R",'Mapa final'!$B$8),"")</f>
        <v/>
      </c>
      <c r="AI30" s="283"/>
      <c r="AJ30" s="283" t="str">
        <f>IF(AND('Mapa final'!$I$14="Baja",'Mapa final'!$M$14="Catastrófico"),CONCATENATE("R",'Mapa final'!$B$14),"")</f>
        <v/>
      </c>
      <c r="AK30" s="283"/>
      <c r="AL30" s="283" t="str">
        <f>IF(AND('Mapa final'!$I$20="Baja",'Mapa final'!$M$20="Catastrófico"),CONCATENATE("R",'Mapa final'!$B$20),"")</f>
        <v/>
      </c>
      <c r="AM30" s="284"/>
      <c r="AN30" s="41"/>
      <c r="AO30" s="247" t="s">
        <v>38</v>
      </c>
      <c r="AP30" s="248"/>
      <c r="AQ30" s="248"/>
      <c r="AR30" s="248"/>
      <c r="AS30" s="248"/>
      <c r="AT30" s="249"/>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row>
    <row r="31" spans="1:80" x14ac:dyDescent="0.25">
      <c r="A31" s="41"/>
      <c r="B31" s="218"/>
      <c r="C31" s="218"/>
      <c r="D31" s="219"/>
      <c r="E31" s="259"/>
      <c r="F31" s="260"/>
      <c r="G31" s="260"/>
      <c r="H31" s="260"/>
      <c r="I31" s="260"/>
      <c r="J31" s="296"/>
      <c r="K31" s="294"/>
      <c r="L31" s="294"/>
      <c r="M31" s="294"/>
      <c r="N31" s="294"/>
      <c r="O31" s="295"/>
      <c r="P31" s="286"/>
      <c r="Q31" s="286"/>
      <c r="R31" s="286"/>
      <c r="S31" s="286"/>
      <c r="T31" s="286"/>
      <c r="U31" s="287"/>
      <c r="V31" s="285"/>
      <c r="W31" s="286"/>
      <c r="X31" s="286"/>
      <c r="Y31" s="286"/>
      <c r="Z31" s="286"/>
      <c r="AA31" s="287"/>
      <c r="AB31" s="269"/>
      <c r="AC31" s="265"/>
      <c r="AD31" s="265"/>
      <c r="AE31" s="265"/>
      <c r="AF31" s="265"/>
      <c r="AG31" s="266"/>
      <c r="AH31" s="276"/>
      <c r="AI31" s="277"/>
      <c r="AJ31" s="277"/>
      <c r="AK31" s="277"/>
      <c r="AL31" s="277"/>
      <c r="AM31" s="278"/>
      <c r="AN31" s="41"/>
      <c r="AO31" s="250"/>
      <c r="AP31" s="251"/>
      <c r="AQ31" s="251"/>
      <c r="AR31" s="251"/>
      <c r="AS31" s="251"/>
      <c r="AT31" s="252"/>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row>
    <row r="32" spans="1:80" x14ac:dyDescent="0.25">
      <c r="A32" s="41"/>
      <c r="B32" s="218"/>
      <c r="C32" s="218"/>
      <c r="D32" s="219"/>
      <c r="E32" s="259"/>
      <c r="F32" s="260"/>
      <c r="G32" s="260"/>
      <c r="H32" s="260"/>
      <c r="I32" s="260"/>
      <c r="J32" s="296" t="str">
        <f>IF(AND('Mapa final'!$I$26="Baja",'Mapa final'!$M$26="Leve"),CONCATENATE("R",'Mapa final'!$B$26),"")</f>
        <v/>
      </c>
      <c r="K32" s="294"/>
      <c r="L32" s="294" t="str">
        <f>IF(AND('Mapa final'!$I$32="Baja",'Mapa final'!$M$32="Leve"),CONCATENATE("R",'Mapa final'!$B$32),"")</f>
        <v/>
      </c>
      <c r="M32" s="294"/>
      <c r="N32" s="294" t="str">
        <f>IF(AND('Mapa final'!$I$38="Baja",'Mapa final'!$M$38="Leve"),CONCATENATE("R",'Mapa final'!$B$38),"")</f>
        <v/>
      </c>
      <c r="O32" s="295"/>
      <c r="P32" s="286" t="str">
        <f>IF(AND('Mapa final'!$I$26="Baja",'Mapa final'!$M$26="Menor"),CONCATENATE("R",'Mapa final'!$B$26),"")</f>
        <v/>
      </c>
      <c r="Q32" s="286"/>
      <c r="R32" s="286" t="str">
        <f>IF(AND('Mapa final'!$I$32="Baja",'Mapa final'!$M$32="Menor"),CONCATENATE("R",'Mapa final'!$B$32),"")</f>
        <v/>
      </c>
      <c r="S32" s="286"/>
      <c r="T32" s="286" t="str">
        <f>IF(AND('Mapa final'!$I$38="Baja",'Mapa final'!$M$38="Menor"),CONCATENATE("R",'Mapa final'!$B$38),"")</f>
        <v/>
      </c>
      <c r="U32" s="287"/>
      <c r="V32" s="285" t="str">
        <f>IF(AND('Mapa final'!$I$26="Baja",'Mapa final'!$M$26="Moderado"),CONCATENATE("R",'Mapa final'!$B$26),"")</f>
        <v/>
      </c>
      <c r="W32" s="286"/>
      <c r="X32" s="286" t="str">
        <f>IF(AND('Mapa final'!$I$32="Baja",'Mapa final'!$M$32="Moderado"),CONCATENATE("R",'Mapa final'!$B$32),"")</f>
        <v/>
      </c>
      <c r="Y32" s="286"/>
      <c r="Z32" s="286" t="str">
        <f>IF(AND('Mapa final'!$I$38="Baja",'Mapa final'!$M$38="Moderado"),CONCATENATE("R",'Mapa final'!$B$38),"")</f>
        <v/>
      </c>
      <c r="AA32" s="287"/>
      <c r="AB32" s="269" t="str">
        <f>IF(AND('Mapa final'!$I$26="Baja",'Mapa final'!$M$26="Mayor"),CONCATENATE("R",'Mapa final'!$B$26),"")</f>
        <v/>
      </c>
      <c r="AC32" s="265"/>
      <c r="AD32" s="265" t="str">
        <f>IF(AND('Mapa final'!$I$32="Baja",'Mapa final'!$M$32="Mayor"),CONCATENATE("R",'Mapa final'!$B$32),"")</f>
        <v/>
      </c>
      <c r="AE32" s="265"/>
      <c r="AF32" s="265" t="str">
        <f>IF(AND('Mapa final'!$I$38="Baja",'Mapa final'!$M$38="Mayor"),CONCATENATE("R",'Mapa final'!$B$38),"")</f>
        <v/>
      </c>
      <c r="AG32" s="266"/>
      <c r="AH32" s="276" t="str">
        <f>IF(AND('Mapa final'!$I$26="Baja",'Mapa final'!$M$26="Catastrófico"),CONCATENATE("R",'Mapa final'!$B$26),"")</f>
        <v/>
      </c>
      <c r="AI32" s="277"/>
      <c r="AJ32" s="277" t="str">
        <f>IF(AND('Mapa final'!$I$32="Baja",'Mapa final'!$M$32="Catastrófico"),CONCATENATE("R",'Mapa final'!$B$32),"")</f>
        <v/>
      </c>
      <c r="AK32" s="277"/>
      <c r="AL32" s="277" t="str">
        <f>IF(AND('Mapa final'!$I$38="Baja",'Mapa final'!$M$38="Catastrófico"),CONCATENATE("R",'Mapa final'!$B$38),"")</f>
        <v/>
      </c>
      <c r="AM32" s="278"/>
      <c r="AN32" s="41"/>
      <c r="AO32" s="250"/>
      <c r="AP32" s="251"/>
      <c r="AQ32" s="251"/>
      <c r="AR32" s="251"/>
      <c r="AS32" s="251"/>
      <c r="AT32" s="252"/>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row>
    <row r="33" spans="1:80" x14ac:dyDescent="0.25">
      <c r="A33" s="41"/>
      <c r="B33" s="218"/>
      <c r="C33" s="218"/>
      <c r="D33" s="219"/>
      <c r="E33" s="259"/>
      <c r="F33" s="260"/>
      <c r="G33" s="260"/>
      <c r="H33" s="260"/>
      <c r="I33" s="260"/>
      <c r="J33" s="296"/>
      <c r="K33" s="294"/>
      <c r="L33" s="294"/>
      <c r="M33" s="294"/>
      <c r="N33" s="294"/>
      <c r="O33" s="295"/>
      <c r="P33" s="286"/>
      <c r="Q33" s="286"/>
      <c r="R33" s="286"/>
      <c r="S33" s="286"/>
      <c r="T33" s="286"/>
      <c r="U33" s="287"/>
      <c r="V33" s="285"/>
      <c r="W33" s="286"/>
      <c r="X33" s="286"/>
      <c r="Y33" s="286"/>
      <c r="Z33" s="286"/>
      <c r="AA33" s="287"/>
      <c r="AB33" s="269"/>
      <c r="AC33" s="265"/>
      <c r="AD33" s="265"/>
      <c r="AE33" s="265"/>
      <c r="AF33" s="265"/>
      <c r="AG33" s="266"/>
      <c r="AH33" s="276"/>
      <c r="AI33" s="277"/>
      <c r="AJ33" s="277"/>
      <c r="AK33" s="277"/>
      <c r="AL33" s="277"/>
      <c r="AM33" s="278"/>
      <c r="AN33" s="41"/>
      <c r="AO33" s="250"/>
      <c r="AP33" s="251"/>
      <c r="AQ33" s="251"/>
      <c r="AR33" s="251"/>
      <c r="AS33" s="251"/>
      <c r="AT33" s="252"/>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c r="CB33" s="41"/>
    </row>
    <row r="34" spans="1:80" x14ac:dyDescent="0.25">
      <c r="A34" s="41"/>
      <c r="B34" s="218"/>
      <c r="C34" s="218"/>
      <c r="D34" s="219"/>
      <c r="E34" s="259"/>
      <c r="F34" s="260"/>
      <c r="G34" s="260"/>
      <c r="H34" s="260"/>
      <c r="I34" s="260"/>
      <c r="J34" s="296" t="str">
        <f>IF(AND('Mapa final'!$I$44="Baja",'Mapa final'!$M$44="Leve"),CONCATENATE("R",'Mapa final'!$B$44),"")</f>
        <v/>
      </c>
      <c r="K34" s="294"/>
      <c r="L34" s="294" t="str">
        <f>IF(AND('Mapa final'!$I$50="Baja",'Mapa final'!$M$50="Leve"),CONCATENATE("R",'Mapa final'!$B$50),"")</f>
        <v/>
      </c>
      <c r="M34" s="294"/>
      <c r="N34" s="294" t="str">
        <f>IF(AND('Mapa final'!$I$56="Baja",'Mapa final'!$M$56="Leve"),CONCATENATE("R",'Mapa final'!$B$56),"")</f>
        <v/>
      </c>
      <c r="O34" s="295"/>
      <c r="P34" s="286" t="str">
        <f>IF(AND('Mapa final'!$I$44="Baja",'Mapa final'!$M$44="Menor"),CONCATENATE("R",'Mapa final'!$B$44),"")</f>
        <v/>
      </c>
      <c r="Q34" s="286"/>
      <c r="R34" s="286" t="str">
        <f>IF(AND('Mapa final'!$I$50="Baja",'Mapa final'!$M$50="Menor"),CONCATENATE("R",'Mapa final'!$B$50),"")</f>
        <v/>
      </c>
      <c r="S34" s="286"/>
      <c r="T34" s="286" t="str">
        <f>IF(AND('Mapa final'!$I$56="Baja",'Mapa final'!$M$56="Menor"),CONCATENATE("R",'Mapa final'!$B$56),"")</f>
        <v/>
      </c>
      <c r="U34" s="287"/>
      <c r="V34" s="285" t="str">
        <f>IF(AND('Mapa final'!$I$44="Baja",'Mapa final'!$M$44="Moderado"),CONCATENATE("R",'Mapa final'!$B$44),"")</f>
        <v/>
      </c>
      <c r="W34" s="286"/>
      <c r="X34" s="286" t="str">
        <f>IF(AND('Mapa final'!$I$50="Baja",'Mapa final'!$M$50="Moderado"),CONCATENATE("R",'Mapa final'!$B$50),"")</f>
        <v/>
      </c>
      <c r="Y34" s="286"/>
      <c r="Z34" s="286" t="str">
        <f>IF(AND('Mapa final'!$I$56="Baja",'Mapa final'!$M$56="Moderado"),CONCATENATE("R",'Mapa final'!$B$56),"")</f>
        <v/>
      </c>
      <c r="AA34" s="287"/>
      <c r="AB34" s="269" t="str">
        <f>IF(AND('Mapa final'!$I$44="Baja",'Mapa final'!$M$44="Mayor"),CONCATENATE("R",'Mapa final'!$B$44),"")</f>
        <v/>
      </c>
      <c r="AC34" s="265"/>
      <c r="AD34" s="265" t="str">
        <f>IF(AND('Mapa final'!$I$50="Baja",'Mapa final'!$M$50="Mayor"),CONCATENATE("R",'Mapa final'!$B$50),"")</f>
        <v/>
      </c>
      <c r="AE34" s="265"/>
      <c r="AF34" s="265" t="str">
        <f>IF(AND('Mapa final'!$I$56="Baja",'Mapa final'!$M$56="Mayor"),CONCATENATE("R",'Mapa final'!$B$56),"")</f>
        <v/>
      </c>
      <c r="AG34" s="266"/>
      <c r="AH34" s="276" t="str">
        <f>IF(AND('Mapa final'!$I$44="Baja",'Mapa final'!$M$44="Catastrófico"),CONCATENATE("R",'Mapa final'!$B$44),"")</f>
        <v/>
      </c>
      <c r="AI34" s="277"/>
      <c r="AJ34" s="277" t="str">
        <f>IF(AND('Mapa final'!$I$50="Baja",'Mapa final'!$M$50="Catastrófico"),CONCATENATE("R",'Mapa final'!$B$50),"")</f>
        <v/>
      </c>
      <c r="AK34" s="277"/>
      <c r="AL34" s="277" t="str">
        <f>IF(AND('Mapa final'!$I$56="Baja",'Mapa final'!$M$56="Catastrófico"),CONCATENATE("R",'Mapa final'!$B$56),"")</f>
        <v/>
      </c>
      <c r="AM34" s="278"/>
      <c r="AN34" s="41"/>
      <c r="AO34" s="250"/>
      <c r="AP34" s="251"/>
      <c r="AQ34" s="251"/>
      <c r="AR34" s="251"/>
      <c r="AS34" s="251"/>
      <c r="AT34" s="252"/>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c r="CB34" s="41"/>
    </row>
    <row r="35" spans="1:80" x14ac:dyDescent="0.25">
      <c r="A35" s="41"/>
      <c r="B35" s="218"/>
      <c r="C35" s="218"/>
      <c r="D35" s="219"/>
      <c r="E35" s="259"/>
      <c r="F35" s="260"/>
      <c r="G35" s="260"/>
      <c r="H35" s="260"/>
      <c r="I35" s="260"/>
      <c r="J35" s="296"/>
      <c r="K35" s="294"/>
      <c r="L35" s="294"/>
      <c r="M35" s="294"/>
      <c r="N35" s="294"/>
      <c r="O35" s="295"/>
      <c r="P35" s="286"/>
      <c r="Q35" s="286"/>
      <c r="R35" s="286"/>
      <c r="S35" s="286"/>
      <c r="T35" s="286"/>
      <c r="U35" s="287"/>
      <c r="V35" s="285"/>
      <c r="W35" s="286"/>
      <c r="X35" s="286"/>
      <c r="Y35" s="286"/>
      <c r="Z35" s="286"/>
      <c r="AA35" s="287"/>
      <c r="AB35" s="269"/>
      <c r="AC35" s="265"/>
      <c r="AD35" s="265"/>
      <c r="AE35" s="265"/>
      <c r="AF35" s="265"/>
      <c r="AG35" s="266"/>
      <c r="AH35" s="276"/>
      <c r="AI35" s="277"/>
      <c r="AJ35" s="277"/>
      <c r="AK35" s="277"/>
      <c r="AL35" s="277"/>
      <c r="AM35" s="278"/>
      <c r="AN35" s="41"/>
      <c r="AO35" s="250"/>
      <c r="AP35" s="251"/>
      <c r="AQ35" s="251"/>
      <c r="AR35" s="251"/>
      <c r="AS35" s="251"/>
      <c r="AT35" s="252"/>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c r="CA35" s="41"/>
      <c r="CB35" s="41"/>
    </row>
    <row r="36" spans="1:80" x14ac:dyDescent="0.25">
      <c r="A36" s="41"/>
      <c r="B36" s="218"/>
      <c r="C36" s="218"/>
      <c r="D36" s="219"/>
      <c r="E36" s="259"/>
      <c r="F36" s="260"/>
      <c r="G36" s="260"/>
      <c r="H36" s="260"/>
      <c r="I36" s="260"/>
      <c r="J36" s="296" t="str">
        <f>IF(AND('Mapa final'!$I$62="Baja",'Mapa final'!$M$62="Leve"),CONCATENATE("R",'Mapa final'!$B$62),"")</f>
        <v/>
      </c>
      <c r="K36" s="294"/>
      <c r="L36" s="294" t="str">
        <f>IF(AND('Mapa final'!$I$80="Baja",'Mapa final'!$M$80="Leve"),CONCATENATE("R",'Mapa final'!$B$80),"")</f>
        <v/>
      </c>
      <c r="M36" s="294"/>
      <c r="N36" s="294" t="str">
        <f>IF(AND('Mapa final'!$I$86="Baja",'Mapa final'!$M$86="Leve"),CONCATENATE("R",'Mapa final'!$B$86),"")</f>
        <v/>
      </c>
      <c r="O36" s="295"/>
      <c r="P36" s="286" t="str">
        <f>IF(AND('Mapa final'!$I$62="Baja",'Mapa final'!$M$62="Menor"),CONCATENATE("R",'Mapa final'!$B$62),"")</f>
        <v/>
      </c>
      <c r="Q36" s="286"/>
      <c r="R36" s="286" t="str">
        <f>IF(AND('Mapa final'!$I$80="Baja",'Mapa final'!$M$80="Menor"),CONCATENATE("R",'Mapa final'!$B$80),"")</f>
        <v/>
      </c>
      <c r="S36" s="286"/>
      <c r="T36" s="286" t="str">
        <f>IF(AND('Mapa final'!$I$86="Baja",'Mapa final'!$M$86="Menor"),CONCATENATE("R",'Mapa final'!$B$86),"")</f>
        <v/>
      </c>
      <c r="U36" s="287"/>
      <c r="V36" s="285" t="str">
        <f>IF(AND('Mapa final'!$I$62="Baja",'Mapa final'!$M$62="Moderado"),CONCATENATE("R",'Mapa final'!$B$62),"")</f>
        <v/>
      </c>
      <c r="W36" s="286"/>
      <c r="X36" s="286" t="str">
        <f>IF(AND('Mapa final'!$I$80="Baja",'Mapa final'!$M$80="Moderado"),CONCATENATE("R",'Mapa final'!$B$80),"")</f>
        <v/>
      </c>
      <c r="Y36" s="286"/>
      <c r="Z36" s="286" t="str">
        <f>IF(AND('Mapa final'!$I$86="Baja",'Mapa final'!$M$86="Moderado"),CONCATENATE("R",'Mapa final'!$B$86),"")</f>
        <v/>
      </c>
      <c r="AA36" s="287"/>
      <c r="AB36" s="269" t="str">
        <f>IF(AND('Mapa final'!$I$62="Baja",'Mapa final'!$M$62="Mayor"),CONCATENATE("R",'Mapa final'!$B$62),"")</f>
        <v/>
      </c>
      <c r="AC36" s="265"/>
      <c r="AD36" s="265" t="str">
        <f>IF(AND('Mapa final'!$I$80="Baja",'Mapa final'!$M$80="Mayor"),CONCATENATE("R",'Mapa final'!$B$80),"")</f>
        <v/>
      </c>
      <c r="AE36" s="265"/>
      <c r="AF36" s="265" t="str">
        <f>IF(AND('Mapa final'!$I$86="Baja",'Mapa final'!$M$86="Mayor"),CONCATENATE("R",'Mapa final'!$B$86),"")</f>
        <v/>
      </c>
      <c r="AG36" s="266"/>
      <c r="AH36" s="276" t="str">
        <f>IF(AND('Mapa final'!$I$62="Baja",'Mapa final'!$M$62="Catastrófico"),CONCATENATE("R",'Mapa final'!$B$62),"")</f>
        <v/>
      </c>
      <c r="AI36" s="277"/>
      <c r="AJ36" s="277" t="str">
        <f>IF(AND('Mapa final'!$I$80="Baja",'Mapa final'!$M$80="Catastrófico"),CONCATENATE("R",'Mapa final'!$B$80),"")</f>
        <v/>
      </c>
      <c r="AK36" s="277"/>
      <c r="AL36" s="277" t="str">
        <f>IF(AND('Mapa final'!$I$86="Baja",'Mapa final'!$M$86="Catastrófico"),CONCATENATE("R",'Mapa final'!$B$86),"")</f>
        <v/>
      </c>
      <c r="AM36" s="278"/>
      <c r="AN36" s="41"/>
      <c r="AO36" s="250"/>
      <c r="AP36" s="251"/>
      <c r="AQ36" s="251"/>
      <c r="AR36" s="251"/>
      <c r="AS36" s="251"/>
      <c r="AT36" s="252"/>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c r="CB36" s="41"/>
    </row>
    <row r="37" spans="1:80" ht="15.75" thickBot="1" x14ac:dyDescent="0.3">
      <c r="A37" s="41"/>
      <c r="B37" s="218"/>
      <c r="C37" s="218"/>
      <c r="D37" s="219"/>
      <c r="E37" s="262"/>
      <c r="F37" s="263"/>
      <c r="G37" s="263"/>
      <c r="H37" s="263"/>
      <c r="I37" s="263"/>
      <c r="J37" s="297"/>
      <c r="K37" s="298"/>
      <c r="L37" s="298"/>
      <c r="M37" s="298"/>
      <c r="N37" s="298"/>
      <c r="O37" s="299"/>
      <c r="P37" s="289"/>
      <c r="Q37" s="289"/>
      <c r="R37" s="289"/>
      <c r="S37" s="289"/>
      <c r="T37" s="289"/>
      <c r="U37" s="290"/>
      <c r="V37" s="288"/>
      <c r="W37" s="289"/>
      <c r="X37" s="289"/>
      <c r="Y37" s="289"/>
      <c r="Z37" s="289"/>
      <c r="AA37" s="290"/>
      <c r="AB37" s="273"/>
      <c r="AC37" s="274"/>
      <c r="AD37" s="274"/>
      <c r="AE37" s="274"/>
      <c r="AF37" s="274"/>
      <c r="AG37" s="275"/>
      <c r="AH37" s="279"/>
      <c r="AI37" s="280"/>
      <c r="AJ37" s="280"/>
      <c r="AK37" s="280"/>
      <c r="AL37" s="280"/>
      <c r="AM37" s="281"/>
      <c r="AN37" s="41"/>
      <c r="AO37" s="253"/>
      <c r="AP37" s="254"/>
      <c r="AQ37" s="254"/>
      <c r="AR37" s="254"/>
      <c r="AS37" s="254"/>
      <c r="AT37" s="255"/>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row>
    <row r="38" spans="1:80" x14ac:dyDescent="0.25">
      <c r="A38" s="41"/>
      <c r="B38" s="218"/>
      <c r="C38" s="218"/>
      <c r="D38" s="219"/>
      <c r="E38" s="256" t="s">
        <v>39</v>
      </c>
      <c r="F38" s="257"/>
      <c r="G38" s="257"/>
      <c r="H38" s="257"/>
      <c r="I38" s="258"/>
      <c r="J38" s="300" t="str">
        <f>IF(AND('Mapa final'!$I$8="Muy Baja",'Mapa final'!$M$8="Leve"),CONCATENATE("R",'Mapa final'!$B$8),"")</f>
        <v/>
      </c>
      <c r="K38" s="301"/>
      <c r="L38" s="301" t="str">
        <f>IF(AND('Mapa final'!$I$14="Muy Baja",'Mapa final'!$M$14="Leve"),CONCATENATE("R",'Mapa final'!$B$14),"")</f>
        <v/>
      </c>
      <c r="M38" s="301"/>
      <c r="N38" s="301" t="str">
        <f>IF(AND('Mapa final'!$I$20="Muy Baja",'Mapa final'!$M$20="Leve"),CONCATENATE("R",'Mapa final'!$B$20),"")</f>
        <v/>
      </c>
      <c r="O38" s="302"/>
      <c r="P38" s="300" t="str">
        <f>IF(AND('Mapa final'!$I$8="Muy Baja",'Mapa final'!$M$8="Menor"),CONCATENATE("R",'Mapa final'!$B$8),"")</f>
        <v/>
      </c>
      <c r="Q38" s="301"/>
      <c r="R38" s="301" t="str">
        <f>IF(AND('Mapa final'!$I$14="Muy Baja",'Mapa final'!$M$14="Menor"),CONCATENATE("R",'Mapa final'!$B$14),"")</f>
        <v/>
      </c>
      <c r="S38" s="301"/>
      <c r="T38" s="301" t="str">
        <f>IF(AND('Mapa final'!$I$20="Muy Baja",'Mapa final'!$M$20="Menor"),CONCATENATE("R",'Mapa final'!$B$20),"")</f>
        <v/>
      </c>
      <c r="U38" s="302"/>
      <c r="V38" s="291" t="str">
        <f>IF(AND('Mapa final'!$I$8="Muy Baja",'Mapa final'!$M$8="Moderado"),CONCATENATE("R",'Mapa final'!$B$8),"")</f>
        <v/>
      </c>
      <c r="W38" s="292"/>
      <c r="X38" s="292" t="str">
        <f>IF(AND('Mapa final'!$I$14="Muy Baja",'Mapa final'!$M$14="Moderado"),CONCATENATE("R",'Mapa final'!$B$14),"")</f>
        <v/>
      </c>
      <c r="Y38" s="292"/>
      <c r="Z38" s="292" t="str">
        <f>IF(AND('Mapa final'!$I$20="Muy Baja",'Mapa final'!$M$20="Moderado"),CONCATENATE("R",'Mapa final'!$B$20),"")</f>
        <v/>
      </c>
      <c r="AA38" s="293"/>
      <c r="AB38" s="267" t="str">
        <f>IF(AND('Mapa final'!$I$8="Muy Baja",'Mapa final'!$M$8="Mayor"),CONCATENATE("R",'Mapa final'!$B$8),"")</f>
        <v/>
      </c>
      <c r="AC38" s="268"/>
      <c r="AD38" s="268" t="str">
        <f>IF(AND('Mapa final'!$I$14="Muy Baja",'Mapa final'!$M$14="Mayor"),CONCATENATE("R",'Mapa final'!$B$14),"")</f>
        <v/>
      </c>
      <c r="AE38" s="268"/>
      <c r="AF38" s="268" t="str">
        <f>IF(AND('Mapa final'!$I$20="Muy Baja",'Mapa final'!$M$20="Mayor"),CONCATENATE("R",'Mapa final'!$B$20),"")</f>
        <v/>
      </c>
      <c r="AG38" s="270"/>
      <c r="AH38" s="282" t="str">
        <f>IF(AND('Mapa final'!$I$8="Muy Baja",'Mapa final'!$M$8="Catastrófico"),CONCATENATE("R",'Mapa final'!$B$8),"")</f>
        <v/>
      </c>
      <c r="AI38" s="283"/>
      <c r="AJ38" s="283" t="str">
        <f>IF(AND('Mapa final'!$I$14="Muy Baja",'Mapa final'!$M$14="Catastrófico"),CONCATENATE("R",'Mapa final'!$B$14),"")</f>
        <v/>
      </c>
      <c r="AK38" s="283"/>
      <c r="AL38" s="283" t="str">
        <f>IF(AND('Mapa final'!$I$20="Muy Baja",'Mapa final'!$M$20="Catastrófico"),CONCATENATE("R",'Mapa final'!$B$20),"")</f>
        <v/>
      </c>
      <c r="AM38" s="284"/>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row>
    <row r="39" spans="1:80" x14ac:dyDescent="0.25">
      <c r="A39" s="41"/>
      <c r="B39" s="218"/>
      <c r="C39" s="218"/>
      <c r="D39" s="219"/>
      <c r="E39" s="259"/>
      <c r="F39" s="260"/>
      <c r="G39" s="260"/>
      <c r="H39" s="260"/>
      <c r="I39" s="261"/>
      <c r="J39" s="296"/>
      <c r="K39" s="294"/>
      <c r="L39" s="294"/>
      <c r="M39" s="294"/>
      <c r="N39" s="294"/>
      <c r="O39" s="295"/>
      <c r="P39" s="296"/>
      <c r="Q39" s="294"/>
      <c r="R39" s="294"/>
      <c r="S39" s="294"/>
      <c r="T39" s="294"/>
      <c r="U39" s="295"/>
      <c r="V39" s="285"/>
      <c r="W39" s="286"/>
      <c r="X39" s="286"/>
      <c r="Y39" s="286"/>
      <c r="Z39" s="286"/>
      <c r="AA39" s="287"/>
      <c r="AB39" s="269"/>
      <c r="AC39" s="265"/>
      <c r="AD39" s="265"/>
      <c r="AE39" s="265"/>
      <c r="AF39" s="265"/>
      <c r="AG39" s="266"/>
      <c r="AH39" s="276"/>
      <c r="AI39" s="277"/>
      <c r="AJ39" s="277"/>
      <c r="AK39" s="277"/>
      <c r="AL39" s="277"/>
      <c r="AM39" s="278"/>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c r="BY39" s="41"/>
      <c r="BZ39" s="41"/>
      <c r="CA39" s="41"/>
      <c r="CB39" s="41"/>
    </row>
    <row r="40" spans="1:80" x14ac:dyDescent="0.25">
      <c r="A40" s="41"/>
      <c r="B40" s="218"/>
      <c r="C40" s="218"/>
      <c r="D40" s="219"/>
      <c r="E40" s="259"/>
      <c r="F40" s="260"/>
      <c r="G40" s="260"/>
      <c r="H40" s="260"/>
      <c r="I40" s="261"/>
      <c r="J40" s="296" t="str">
        <f>IF(AND('Mapa final'!$I$26="Muy Baja",'Mapa final'!$M$26="Leve"),CONCATENATE("R",'Mapa final'!$B$26),"")</f>
        <v/>
      </c>
      <c r="K40" s="294"/>
      <c r="L40" s="294" t="str">
        <f>IF(AND('Mapa final'!$I$32="Muy Baja",'Mapa final'!$M$32="Leve"),CONCATENATE("R",'Mapa final'!$B$32),"")</f>
        <v/>
      </c>
      <c r="M40" s="294"/>
      <c r="N40" s="294" t="str">
        <f>IF(AND('Mapa final'!$I$38="Muy Baja",'Mapa final'!$M$38="Leve"),CONCATENATE("R",'Mapa final'!$B$38),"")</f>
        <v/>
      </c>
      <c r="O40" s="295"/>
      <c r="P40" s="296" t="str">
        <f>IF(AND('Mapa final'!$I$26="Muy Baja",'Mapa final'!$M$26="Menor"),CONCATENATE("R",'Mapa final'!$B$26),"")</f>
        <v/>
      </c>
      <c r="Q40" s="294"/>
      <c r="R40" s="294" t="str">
        <f>IF(AND('Mapa final'!$I$32="Muy Baja",'Mapa final'!$M$32="Menor"),CONCATENATE("R",'Mapa final'!$B$32),"")</f>
        <v/>
      </c>
      <c r="S40" s="294"/>
      <c r="T40" s="294" t="str">
        <f>IF(AND('Mapa final'!$I$38="Muy Baja",'Mapa final'!$M$38="Menor"),CONCATENATE("R",'Mapa final'!$B$38),"")</f>
        <v/>
      </c>
      <c r="U40" s="295"/>
      <c r="V40" s="285" t="str">
        <f>IF(AND('Mapa final'!$I$26="Muy Baja",'Mapa final'!$M$26="Moderado"),CONCATENATE("R",'Mapa final'!$B$26),"")</f>
        <v/>
      </c>
      <c r="W40" s="286"/>
      <c r="X40" s="286" t="str">
        <f>IF(AND('Mapa final'!$I$32="Muy Baja",'Mapa final'!$M$32="Moderado"),CONCATENATE("R",'Mapa final'!$B$32),"")</f>
        <v/>
      </c>
      <c r="Y40" s="286"/>
      <c r="Z40" s="286" t="str">
        <f>IF(AND('Mapa final'!$I$38="Muy Baja",'Mapa final'!$M$38="Moderado"),CONCATENATE("R",'Mapa final'!$B$38),"")</f>
        <v/>
      </c>
      <c r="AA40" s="287"/>
      <c r="AB40" s="269" t="str">
        <f>IF(AND('Mapa final'!$I$26="Muy Baja",'Mapa final'!$M$26="Mayor"),CONCATENATE("R",'Mapa final'!$B$26),"")</f>
        <v/>
      </c>
      <c r="AC40" s="265"/>
      <c r="AD40" s="265" t="str">
        <f>IF(AND('Mapa final'!$I$32="Muy Baja",'Mapa final'!$M$32="Mayor"),CONCATENATE("R",'Mapa final'!$B$32),"")</f>
        <v/>
      </c>
      <c r="AE40" s="265"/>
      <c r="AF40" s="265" t="str">
        <f>IF(AND('Mapa final'!$I$38="Muy Baja",'Mapa final'!$M$38="Mayor"),CONCATENATE("R",'Mapa final'!$B$38),"")</f>
        <v/>
      </c>
      <c r="AG40" s="266"/>
      <c r="AH40" s="276" t="str">
        <f>IF(AND('Mapa final'!$I$26="Muy Baja",'Mapa final'!$M$26="Catastrófico"),CONCATENATE("R",'Mapa final'!$B$26),"")</f>
        <v/>
      </c>
      <c r="AI40" s="277"/>
      <c r="AJ40" s="277" t="str">
        <f>IF(AND('Mapa final'!$I$32="Muy Baja",'Mapa final'!$M$32="Catastrófico"),CONCATENATE("R",'Mapa final'!$B$32),"")</f>
        <v/>
      </c>
      <c r="AK40" s="277"/>
      <c r="AL40" s="277" t="str">
        <f>IF(AND('Mapa final'!$I$38="Muy Baja",'Mapa final'!$M$38="Catastrófico"),CONCATENATE("R",'Mapa final'!$B$38),"")</f>
        <v/>
      </c>
      <c r="AM40" s="278"/>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W40" s="41"/>
      <c r="BX40" s="41"/>
      <c r="BY40" s="41"/>
      <c r="BZ40" s="41"/>
      <c r="CA40" s="41"/>
      <c r="CB40" s="41"/>
    </row>
    <row r="41" spans="1:80" x14ac:dyDescent="0.25">
      <c r="A41" s="41"/>
      <c r="B41" s="218"/>
      <c r="C41" s="218"/>
      <c r="D41" s="219"/>
      <c r="E41" s="259"/>
      <c r="F41" s="260"/>
      <c r="G41" s="260"/>
      <c r="H41" s="260"/>
      <c r="I41" s="261"/>
      <c r="J41" s="296"/>
      <c r="K41" s="294"/>
      <c r="L41" s="294"/>
      <c r="M41" s="294"/>
      <c r="N41" s="294"/>
      <c r="O41" s="295"/>
      <c r="P41" s="296"/>
      <c r="Q41" s="294"/>
      <c r="R41" s="294"/>
      <c r="S41" s="294"/>
      <c r="T41" s="294"/>
      <c r="U41" s="295"/>
      <c r="V41" s="285"/>
      <c r="W41" s="286"/>
      <c r="X41" s="286"/>
      <c r="Y41" s="286"/>
      <c r="Z41" s="286"/>
      <c r="AA41" s="287"/>
      <c r="AB41" s="269"/>
      <c r="AC41" s="265"/>
      <c r="AD41" s="265"/>
      <c r="AE41" s="265"/>
      <c r="AF41" s="265"/>
      <c r="AG41" s="266"/>
      <c r="AH41" s="276"/>
      <c r="AI41" s="277"/>
      <c r="AJ41" s="277"/>
      <c r="AK41" s="277"/>
      <c r="AL41" s="277"/>
      <c r="AM41" s="278"/>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c r="BY41" s="41"/>
      <c r="BZ41" s="41"/>
      <c r="CA41" s="41"/>
      <c r="CB41" s="41"/>
    </row>
    <row r="42" spans="1:80" x14ac:dyDescent="0.25">
      <c r="A42" s="41"/>
      <c r="B42" s="218"/>
      <c r="C42" s="218"/>
      <c r="D42" s="219"/>
      <c r="E42" s="259"/>
      <c r="F42" s="260"/>
      <c r="G42" s="260"/>
      <c r="H42" s="260"/>
      <c r="I42" s="261"/>
      <c r="J42" s="296" t="str">
        <f>IF(AND('Mapa final'!$I$44="Muy Baja",'Mapa final'!$M$44="Leve"),CONCATENATE("R",'Mapa final'!$B$44),"")</f>
        <v/>
      </c>
      <c r="K42" s="294"/>
      <c r="L42" s="294" t="str">
        <f>IF(AND('Mapa final'!$I$50="Muy Baja",'Mapa final'!$M$50="Leve"),CONCATENATE("R",'Mapa final'!$B$50),"")</f>
        <v/>
      </c>
      <c r="M42" s="294"/>
      <c r="N42" s="294" t="str">
        <f>IF(AND('Mapa final'!$I$56="Muy Baja",'Mapa final'!$M$56="Leve"),CONCATENATE("R",'Mapa final'!$B$56),"")</f>
        <v/>
      </c>
      <c r="O42" s="295"/>
      <c r="P42" s="296" t="str">
        <f>IF(AND('Mapa final'!$I$44="Muy Baja",'Mapa final'!$M$44="Menor"),CONCATENATE("R",'Mapa final'!$B$44),"")</f>
        <v/>
      </c>
      <c r="Q42" s="294"/>
      <c r="R42" s="294" t="str">
        <f>IF(AND('Mapa final'!$I$50="Muy Baja",'Mapa final'!$M$50="Menor"),CONCATENATE("R",'Mapa final'!$B$50),"")</f>
        <v/>
      </c>
      <c r="S42" s="294"/>
      <c r="T42" s="294" t="str">
        <f>IF(AND('Mapa final'!$I$56="Muy Baja",'Mapa final'!$M$56="Menor"),CONCATENATE("R",'Mapa final'!$B$56),"")</f>
        <v/>
      </c>
      <c r="U42" s="295"/>
      <c r="V42" s="285" t="str">
        <f>IF(AND('Mapa final'!$I$44="Muy Baja",'Mapa final'!$M$44="Moderado"),CONCATENATE("R",'Mapa final'!$B$44),"")</f>
        <v/>
      </c>
      <c r="W42" s="286"/>
      <c r="X42" s="286" t="str">
        <f>IF(AND('Mapa final'!$I$50="Muy Baja",'Mapa final'!$M$50="Moderado"),CONCATENATE("R",'Mapa final'!$B$50),"")</f>
        <v/>
      </c>
      <c r="Y42" s="286"/>
      <c r="Z42" s="286" t="str">
        <f>IF(AND('Mapa final'!$I$56="Muy Baja",'Mapa final'!$M$56="Moderado"),CONCATENATE("R",'Mapa final'!$B$56),"")</f>
        <v/>
      </c>
      <c r="AA42" s="287"/>
      <c r="AB42" s="269" t="str">
        <f>IF(AND('Mapa final'!$I$44="Muy Baja",'Mapa final'!$M$44="Mayor"),CONCATENATE("R",'Mapa final'!$B$44),"")</f>
        <v/>
      </c>
      <c r="AC42" s="265"/>
      <c r="AD42" s="265" t="str">
        <f>IF(AND('Mapa final'!$I$50="Muy Baja",'Mapa final'!$M$50="Mayor"),CONCATENATE("R",'Mapa final'!$B$50),"")</f>
        <v/>
      </c>
      <c r="AE42" s="265"/>
      <c r="AF42" s="265" t="str">
        <f>IF(AND('Mapa final'!$I$56="Muy Baja",'Mapa final'!$M$56="Mayor"),CONCATENATE("R",'Mapa final'!$B$56),"")</f>
        <v/>
      </c>
      <c r="AG42" s="266"/>
      <c r="AH42" s="276" t="str">
        <f>IF(AND('Mapa final'!$I$44="Muy Baja",'Mapa final'!$M$44="Catastrófico"),CONCATENATE("R",'Mapa final'!$B$44),"")</f>
        <v/>
      </c>
      <c r="AI42" s="277"/>
      <c r="AJ42" s="277" t="str">
        <f>IF(AND('Mapa final'!$I$50="Muy Baja",'Mapa final'!$M$50="Catastrófico"),CONCATENATE("R",'Mapa final'!$B$50),"")</f>
        <v/>
      </c>
      <c r="AK42" s="277"/>
      <c r="AL42" s="277" t="str">
        <f>IF(AND('Mapa final'!$I$56="Muy Baja",'Mapa final'!$M$56="Catastrófico"),CONCATENATE("R",'Mapa final'!$B$56),"")</f>
        <v/>
      </c>
      <c r="AM42" s="278"/>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c r="BY42" s="41"/>
      <c r="BZ42" s="41"/>
      <c r="CA42" s="41"/>
      <c r="CB42" s="41"/>
    </row>
    <row r="43" spans="1:80" x14ac:dyDescent="0.25">
      <c r="A43" s="41"/>
      <c r="B43" s="218"/>
      <c r="C43" s="218"/>
      <c r="D43" s="219"/>
      <c r="E43" s="259"/>
      <c r="F43" s="260"/>
      <c r="G43" s="260"/>
      <c r="H43" s="260"/>
      <c r="I43" s="261"/>
      <c r="J43" s="296"/>
      <c r="K43" s="294"/>
      <c r="L43" s="294"/>
      <c r="M43" s="294"/>
      <c r="N43" s="294"/>
      <c r="O43" s="295"/>
      <c r="P43" s="296"/>
      <c r="Q43" s="294"/>
      <c r="R43" s="294"/>
      <c r="S43" s="294"/>
      <c r="T43" s="294"/>
      <c r="U43" s="295"/>
      <c r="V43" s="285"/>
      <c r="W43" s="286"/>
      <c r="X43" s="286"/>
      <c r="Y43" s="286"/>
      <c r="Z43" s="286"/>
      <c r="AA43" s="287"/>
      <c r="AB43" s="269"/>
      <c r="AC43" s="265"/>
      <c r="AD43" s="265"/>
      <c r="AE43" s="265"/>
      <c r="AF43" s="265"/>
      <c r="AG43" s="266"/>
      <c r="AH43" s="276"/>
      <c r="AI43" s="277"/>
      <c r="AJ43" s="277"/>
      <c r="AK43" s="277"/>
      <c r="AL43" s="277"/>
      <c r="AM43" s="278"/>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row>
    <row r="44" spans="1:80" x14ac:dyDescent="0.25">
      <c r="A44" s="41"/>
      <c r="B44" s="218"/>
      <c r="C44" s="218"/>
      <c r="D44" s="219"/>
      <c r="E44" s="259"/>
      <c r="F44" s="260"/>
      <c r="G44" s="260"/>
      <c r="H44" s="260"/>
      <c r="I44" s="261"/>
      <c r="J44" s="296" t="str">
        <f>IF(AND('Mapa final'!$I$62="Muy Baja",'Mapa final'!$M$62="Leve"),CONCATENATE("R",'Mapa final'!$B$62),"")</f>
        <v/>
      </c>
      <c r="K44" s="294"/>
      <c r="L44" s="294" t="str">
        <f>IF(AND('Mapa final'!$I$80="Muy Baja",'Mapa final'!$M$80="Leve"),CONCATENATE("R",'Mapa final'!$B$80),"")</f>
        <v/>
      </c>
      <c r="M44" s="294"/>
      <c r="N44" s="294" t="str">
        <f>IF(AND('Mapa final'!$I$86="Muy Baja",'Mapa final'!$M$86="Leve"),CONCATENATE("R",'Mapa final'!$B$86),"")</f>
        <v/>
      </c>
      <c r="O44" s="295"/>
      <c r="P44" s="296" t="str">
        <f>IF(AND('Mapa final'!$I$62="Muy Baja",'Mapa final'!$M$62="Menor"),CONCATENATE("R",'Mapa final'!$B$62),"")</f>
        <v/>
      </c>
      <c r="Q44" s="294"/>
      <c r="R44" s="294" t="str">
        <f>IF(AND('Mapa final'!$I$80="Muy Baja",'Mapa final'!$M$80="Menor"),CONCATENATE("R",'Mapa final'!$B$80),"")</f>
        <v/>
      </c>
      <c r="S44" s="294"/>
      <c r="T44" s="294" t="str">
        <f>IF(AND('Mapa final'!$I$86="Muy Baja",'Mapa final'!$M$86="Menor"),CONCATENATE("R",'Mapa final'!$B$86),"")</f>
        <v/>
      </c>
      <c r="U44" s="295"/>
      <c r="V44" s="285" t="str">
        <f>IF(AND('Mapa final'!$I$62="Muy Baja",'Mapa final'!$M$62="Moderado"),CONCATENATE("R",'Mapa final'!$B$62),"")</f>
        <v/>
      </c>
      <c r="W44" s="286"/>
      <c r="X44" s="286" t="str">
        <f>IF(AND('Mapa final'!$I$80="Muy Baja",'Mapa final'!$M$80="Moderado"),CONCATENATE("R",'Mapa final'!$B$80),"")</f>
        <v/>
      </c>
      <c r="Y44" s="286"/>
      <c r="Z44" s="286" t="str">
        <f>IF(AND('Mapa final'!$I$86="Muy Baja",'Mapa final'!$M$86="Moderado"),CONCATENATE("R",'Mapa final'!$B$86),"")</f>
        <v/>
      </c>
      <c r="AA44" s="287"/>
      <c r="AB44" s="269" t="str">
        <f>IF(AND('Mapa final'!$I$62="Muy Baja",'Mapa final'!$M$62="Mayor"),CONCATENATE("R",'Mapa final'!$B$62),"")</f>
        <v/>
      </c>
      <c r="AC44" s="265"/>
      <c r="AD44" s="265" t="str">
        <f>IF(AND('Mapa final'!$I$80="Muy Baja",'Mapa final'!$M$80="Mayor"),CONCATENATE("R",'Mapa final'!$B$80),"")</f>
        <v/>
      </c>
      <c r="AE44" s="265"/>
      <c r="AF44" s="265" t="str">
        <f>IF(AND('Mapa final'!$I$86="Muy Baja",'Mapa final'!$M$86="Mayor"),CONCATENATE("R",'Mapa final'!$B$86),"")</f>
        <v/>
      </c>
      <c r="AG44" s="266"/>
      <c r="AH44" s="276" t="str">
        <f>IF(AND('Mapa final'!$I$62="Muy Baja",'Mapa final'!$M$62="Catastrófico"),CONCATENATE("R",'Mapa final'!$B$62),"")</f>
        <v/>
      </c>
      <c r="AI44" s="277"/>
      <c r="AJ44" s="277" t="str">
        <f>IF(AND('Mapa final'!$I$80="Muy Baja",'Mapa final'!$M$80="Catastrófico"),CONCATENATE("R",'Mapa final'!$B$80),"")</f>
        <v/>
      </c>
      <c r="AK44" s="277"/>
      <c r="AL44" s="277" t="str">
        <f>IF(AND('Mapa final'!$I$86="Muy Baja",'Mapa final'!$M$86="Catastrófico"),CONCATENATE("R",'Mapa final'!$B$86),"")</f>
        <v/>
      </c>
      <c r="AM44" s="278"/>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c r="BU44" s="41"/>
      <c r="BV44" s="41"/>
      <c r="BW44" s="41"/>
      <c r="BX44" s="41"/>
      <c r="BY44" s="41"/>
      <c r="BZ44" s="41"/>
      <c r="CA44" s="41"/>
      <c r="CB44" s="41"/>
    </row>
    <row r="45" spans="1:80" ht="15.75" thickBot="1" x14ac:dyDescent="0.3">
      <c r="A45" s="41"/>
      <c r="B45" s="218"/>
      <c r="C45" s="218"/>
      <c r="D45" s="219"/>
      <c r="E45" s="262"/>
      <c r="F45" s="263"/>
      <c r="G45" s="263"/>
      <c r="H45" s="263"/>
      <c r="I45" s="264"/>
      <c r="J45" s="297"/>
      <c r="K45" s="298"/>
      <c r="L45" s="298"/>
      <c r="M45" s="298"/>
      <c r="N45" s="298"/>
      <c r="O45" s="299"/>
      <c r="P45" s="297"/>
      <c r="Q45" s="298"/>
      <c r="R45" s="298"/>
      <c r="S45" s="298"/>
      <c r="T45" s="298"/>
      <c r="U45" s="299"/>
      <c r="V45" s="288"/>
      <c r="W45" s="289"/>
      <c r="X45" s="289"/>
      <c r="Y45" s="289"/>
      <c r="Z45" s="289"/>
      <c r="AA45" s="290"/>
      <c r="AB45" s="273"/>
      <c r="AC45" s="274"/>
      <c r="AD45" s="274"/>
      <c r="AE45" s="274"/>
      <c r="AF45" s="274"/>
      <c r="AG45" s="275"/>
      <c r="AH45" s="279"/>
      <c r="AI45" s="280"/>
      <c r="AJ45" s="280"/>
      <c r="AK45" s="280"/>
      <c r="AL45" s="280"/>
      <c r="AM45" s="28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row>
    <row r="46" spans="1:80" x14ac:dyDescent="0.25">
      <c r="A46" s="41"/>
      <c r="B46" s="41"/>
      <c r="C46" s="41"/>
      <c r="D46" s="41"/>
      <c r="E46" s="41"/>
      <c r="F46" s="41"/>
      <c r="G46" s="41"/>
      <c r="H46" s="41"/>
      <c r="I46" s="41"/>
      <c r="J46" s="256" t="s">
        <v>40</v>
      </c>
      <c r="K46" s="257"/>
      <c r="L46" s="257"/>
      <c r="M46" s="257"/>
      <c r="N46" s="257"/>
      <c r="O46" s="258"/>
      <c r="P46" s="256" t="s">
        <v>41</v>
      </c>
      <c r="Q46" s="257"/>
      <c r="R46" s="257"/>
      <c r="S46" s="257"/>
      <c r="T46" s="257"/>
      <c r="U46" s="258"/>
      <c r="V46" s="256" t="s">
        <v>42</v>
      </c>
      <c r="W46" s="257"/>
      <c r="X46" s="257"/>
      <c r="Y46" s="257"/>
      <c r="Z46" s="257"/>
      <c r="AA46" s="258"/>
      <c r="AB46" s="256" t="s">
        <v>43</v>
      </c>
      <c r="AC46" s="272"/>
      <c r="AD46" s="257"/>
      <c r="AE46" s="257"/>
      <c r="AF46" s="257"/>
      <c r="AG46" s="258"/>
      <c r="AH46" s="256" t="s">
        <v>44</v>
      </c>
      <c r="AI46" s="257"/>
      <c r="AJ46" s="257"/>
      <c r="AK46" s="257"/>
      <c r="AL46" s="257"/>
      <c r="AM46" s="258"/>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row>
    <row r="47" spans="1:80" x14ac:dyDescent="0.25">
      <c r="A47" s="41"/>
      <c r="B47" s="41"/>
      <c r="C47" s="41"/>
      <c r="D47" s="41"/>
      <c r="E47" s="41"/>
      <c r="F47" s="41"/>
      <c r="G47" s="41"/>
      <c r="H47" s="41"/>
      <c r="I47" s="41"/>
      <c r="J47" s="259"/>
      <c r="K47" s="260"/>
      <c r="L47" s="260"/>
      <c r="M47" s="260"/>
      <c r="N47" s="260"/>
      <c r="O47" s="261"/>
      <c r="P47" s="259"/>
      <c r="Q47" s="260"/>
      <c r="R47" s="260"/>
      <c r="S47" s="260"/>
      <c r="T47" s="260"/>
      <c r="U47" s="261"/>
      <c r="V47" s="259"/>
      <c r="W47" s="260"/>
      <c r="X47" s="260"/>
      <c r="Y47" s="260"/>
      <c r="Z47" s="260"/>
      <c r="AA47" s="261"/>
      <c r="AB47" s="259"/>
      <c r="AC47" s="260"/>
      <c r="AD47" s="260"/>
      <c r="AE47" s="260"/>
      <c r="AF47" s="260"/>
      <c r="AG47" s="261"/>
      <c r="AH47" s="259"/>
      <c r="AI47" s="260"/>
      <c r="AJ47" s="260"/>
      <c r="AK47" s="260"/>
      <c r="AL47" s="260"/>
      <c r="AM47" s="26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row>
    <row r="48" spans="1:80" x14ac:dyDescent="0.25">
      <c r="A48" s="41"/>
      <c r="B48" s="41"/>
      <c r="C48" s="41"/>
      <c r="D48" s="41"/>
      <c r="E48" s="41"/>
      <c r="F48" s="41"/>
      <c r="G48" s="41"/>
      <c r="H48" s="41"/>
      <c r="I48" s="41"/>
      <c r="J48" s="259"/>
      <c r="K48" s="260"/>
      <c r="L48" s="260"/>
      <c r="M48" s="260"/>
      <c r="N48" s="260"/>
      <c r="O48" s="261"/>
      <c r="P48" s="259"/>
      <c r="Q48" s="260"/>
      <c r="R48" s="260"/>
      <c r="S48" s="260"/>
      <c r="T48" s="260"/>
      <c r="U48" s="261"/>
      <c r="V48" s="259"/>
      <c r="W48" s="260"/>
      <c r="X48" s="260"/>
      <c r="Y48" s="260"/>
      <c r="Z48" s="260"/>
      <c r="AA48" s="261"/>
      <c r="AB48" s="259"/>
      <c r="AC48" s="260"/>
      <c r="AD48" s="260"/>
      <c r="AE48" s="260"/>
      <c r="AF48" s="260"/>
      <c r="AG48" s="261"/>
      <c r="AH48" s="259"/>
      <c r="AI48" s="260"/>
      <c r="AJ48" s="260"/>
      <c r="AK48" s="260"/>
      <c r="AL48" s="260"/>
      <c r="AM48" s="26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row>
    <row r="49" spans="1:80" x14ac:dyDescent="0.25">
      <c r="A49" s="41"/>
      <c r="B49" s="41"/>
      <c r="C49" s="41"/>
      <c r="D49" s="41"/>
      <c r="E49" s="41"/>
      <c r="F49" s="41"/>
      <c r="G49" s="41"/>
      <c r="H49" s="41"/>
      <c r="I49" s="41"/>
      <c r="J49" s="259"/>
      <c r="K49" s="260"/>
      <c r="L49" s="260"/>
      <c r="M49" s="260"/>
      <c r="N49" s="260"/>
      <c r="O49" s="261"/>
      <c r="P49" s="259"/>
      <c r="Q49" s="260"/>
      <c r="R49" s="260"/>
      <c r="S49" s="260"/>
      <c r="T49" s="260"/>
      <c r="U49" s="261"/>
      <c r="V49" s="259"/>
      <c r="W49" s="260"/>
      <c r="X49" s="260"/>
      <c r="Y49" s="260"/>
      <c r="Z49" s="260"/>
      <c r="AA49" s="261"/>
      <c r="AB49" s="259"/>
      <c r="AC49" s="260"/>
      <c r="AD49" s="260"/>
      <c r="AE49" s="260"/>
      <c r="AF49" s="260"/>
      <c r="AG49" s="261"/>
      <c r="AH49" s="259"/>
      <c r="AI49" s="260"/>
      <c r="AJ49" s="260"/>
      <c r="AK49" s="260"/>
      <c r="AL49" s="260"/>
      <c r="AM49" s="261"/>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c r="BT49" s="41"/>
      <c r="BU49" s="41"/>
      <c r="BV49" s="41"/>
      <c r="BW49" s="41"/>
      <c r="BX49" s="41"/>
      <c r="BY49" s="41"/>
      <c r="BZ49" s="41"/>
      <c r="CA49" s="41"/>
      <c r="CB49" s="41"/>
    </row>
    <row r="50" spans="1:80" x14ac:dyDescent="0.25">
      <c r="A50" s="41"/>
      <c r="B50" s="41"/>
      <c r="C50" s="41"/>
      <c r="D50" s="41"/>
      <c r="E50" s="41"/>
      <c r="F50" s="41"/>
      <c r="G50" s="41"/>
      <c r="H50" s="41"/>
      <c r="I50" s="41"/>
      <c r="J50" s="259"/>
      <c r="K50" s="260"/>
      <c r="L50" s="260"/>
      <c r="M50" s="260"/>
      <c r="N50" s="260"/>
      <c r="O50" s="261"/>
      <c r="P50" s="259"/>
      <c r="Q50" s="260"/>
      <c r="R50" s="260"/>
      <c r="S50" s="260"/>
      <c r="T50" s="260"/>
      <c r="U50" s="261"/>
      <c r="V50" s="259"/>
      <c r="W50" s="260"/>
      <c r="X50" s="260"/>
      <c r="Y50" s="260"/>
      <c r="Z50" s="260"/>
      <c r="AA50" s="261"/>
      <c r="AB50" s="259"/>
      <c r="AC50" s="260"/>
      <c r="AD50" s="260"/>
      <c r="AE50" s="260"/>
      <c r="AF50" s="260"/>
      <c r="AG50" s="261"/>
      <c r="AH50" s="259"/>
      <c r="AI50" s="260"/>
      <c r="AJ50" s="260"/>
      <c r="AK50" s="260"/>
      <c r="AL50" s="260"/>
      <c r="AM50" s="26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row>
    <row r="51" spans="1:80" ht="15.75" thickBot="1" x14ac:dyDescent="0.3">
      <c r="A51" s="41"/>
      <c r="B51" s="41"/>
      <c r="C51" s="41"/>
      <c r="D51" s="41"/>
      <c r="E51" s="41"/>
      <c r="F51" s="41"/>
      <c r="G51" s="41"/>
      <c r="H51" s="41"/>
      <c r="I51" s="41"/>
      <c r="J51" s="262"/>
      <c r="K51" s="263"/>
      <c r="L51" s="263"/>
      <c r="M51" s="263"/>
      <c r="N51" s="263"/>
      <c r="O51" s="264"/>
      <c r="P51" s="262"/>
      <c r="Q51" s="263"/>
      <c r="R51" s="263"/>
      <c r="S51" s="263"/>
      <c r="T51" s="263"/>
      <c r="U51" s="264"/>
      <c r="V51" s="262"/>
      <c r="W51" s="263"/>
      <c r="X51" s="263"/>
      <c r="Y51" s="263"/>
      <c r="Z51" s="263"/>
      <c r="AA51" s="264"/>
      <c r="AB51" s="262"/>
      <c r="AC51" s="263"/>
      <c r="AD51" s="263"/>
      <c r="AE51" s="263"/>
      <c r="AF51" s="263"/>
      <c r="AG51" s="264"/>
      <c r="AH51" s="262"/>
      <c r="AI51" s="263"/>
      <c r="AJ51" s="263"/>
      <c r="AK51" s="263"/>
      <c r="AL51" s="263"/>
      <c r="AM51" s="264"/>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c r="CA51" s="41"/>
      <c r="CB51" s="41"/>
    </row>
    <row r="52" spans="1:80" x14ac:dyDescent="0.25">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c r="CA52" s="41"/>
      <c r="CB52" s="41"/>
    </row>
    <row r="53" spans="1:80" ht="15" customHeight="1" x14ac:dyDescent="0.25">
      <c r="A53" s="41"/>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c r="CA53" s="41"/>
      <c r="CB53" s="41"/>
    </row>
    <row r="54" spans="1:80" ht="15" customHeight="1" x14ac:dyDescent="0.25">
      <c r="A54" s="41"/>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c r="CA54" s="41"/>
      <c r="CB54" s="41"/>
    </row>
    <row r="55" spans="1:80" x14ac:dyDescent="0.25">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row>
    <row r="56" spans="1:80" x14ac:dyDescent="0.25">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row>
    <row r="57" spans="1:80" x14ac:dyDescent="0.25">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row>
    <row r="58" spans="1:80" x14ac:dyDescent="0.25">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c r="CB58" s="41"/>
    </row>
    <row r="59" spans="1:80" x14ac:dyDescent="0.25">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row>
    <row r="60" spans="1:80" x14ac:dyDescent="0.25">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row>
    <row r="61" spans="1:80" x14ac:dyDescent="0.25">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c r="CA61" s="41"/>
      <c r="CB61" s="41"/>
    </row>
    <row r="62" spans="1:80" x14ac:dyDescent="0.25">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c r="CA62" s="41"/>
      <c r="CB62" s="41"/>
    </row>
    <row r="63" spans="1:80" x14ac:dyDescent="0.25">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c r="CA63" s="41"/>
      <c r="CB63" s="41"/>
    </row>
    <row r="64" spans="1:80" x14ac:dyDescent="0.25">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c r="CA64" s="41"/>
      <c r="CB64" s="41"/>
    </row>
    <row r="65" spans="1:80" x14ac:dyDescent="0.25">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c r="CB65" s="41"/>
    </row>
    <row r="66" spans="1:80" x14ac:dyDescent="0.25">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c r="CB66" s="41"/>
    </row>
    <row r="67" spans="1:80" x14ac:dyDescent="0.25">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c r="CA67" s="41"/>
      <c r="CB67" s="41"/>
    </row>
    <row r="68" spans="1:80" x14ac:dyDescent="0.25">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c r="BV68" s="41"/>
      <c r="BW68" s="41"/>
      <c r="BX68" s="41"/>
      <c r="BY68" s="41"/>
      <c r="BZ68" s="41"/>
      <c r="CA68" s="41"/>
      <c r="CB68" s="41"/>
    </row>
    <row r="69" spans="1:80" x14ac:dyDescent="0.25">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c r="CA69" s="41"/>
      <c r="CB69" s="41"/>
    </row>
    <row r="70" spans="1:80" x14ac:dyDescent="0.25">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c r="CA70" s="41"/>
      <c r="CB70" s="41"/>
    </row>
    <row r="71" spans="1:80" x14ac:dyDescent="0.25">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c r="CA71" s="41"/>
      <c r="CB71" s="41"/>
    </row>
    <row r="72" spans="1:80" x14ac:dyDescent="0.25">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c r="CA72" s="41"/>
      <c r="CB72" s="41"/>
    </row>
    <row r="73" spans="1:80" x14ac:dyDescent="0.25">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c r="CA73" s="41"/>
      <c r="CB73" s="41"/>
    </row>
    <row r="74" spans="1:80" x14ac:dyDescent="0.25">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c r="CA74" s="41"/>
      <c r="CB74" s="41"/>
    </row>
    <row r="75" spans="1:80" x14ac:dyDescent="0.25">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c r="CA75" s="41"/>
      <c r="CB75" s="41"/>
    </row>
    <row r="76" spans="1:80" x14ac:dyDescent="0.25">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c r="CA76" s="41"/>
      <c r="CB76" s="41"/>
    </row>
    <row r="77" spans="1:80" x14ac:dyDescent="0.25">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c r="CA77" s="41"/>
      <c r="CB77" s="41"/>
    </row>
    <row r="78" spans="1:80" x14ac:dyDescent="0.25">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c r="BV78" s="41"/>
      <c r="BW78" s="41"/>
      <c r="BX78" s="41"/>
      <c r="BY78" s="41"/>
      <c r="BZ78" s="41"/>
      <c r="CA78" s="41"/>
      <c r="CB78" s="41"/>
    </row>
    <row r="79" spans="1:80" x14ac:dyDescent="0.25">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row>
    <row r="80" spans="1:80" x14ac:dyDescent="0.25">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c r="BJ80" s="41"/>
      <c r="BK80" s="41"/>
    </row>
    <row r="81" spans="1:63" x14ac:dyDescent="0.25">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row>
    <row r="82" spans="1:63" x14ac:dyDescent="0.25">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row>
    <row r="83" spans="1:63" x14ac:dyDescent="0.25">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c r="BJ83" s="41"/>
      <c r="BK83" s="41"/>
    </row>
    <row r="84" spans="1:63" x14ac:dyDescent="0.25">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row>
    <row r="85" spans="1:63" x14ac:dyDescent="0.25">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c r="BJ85" s="41"/>
      <c r="BK85" s="41"/>
    </row>
    <row r="86" spans="1:63" x14ac:dyDescent="0.25">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row>
    <row r="87" spans="1:63" x14ac:dyDescent="0.25">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c r="BJ87" s="41"/>
      <c r="BK87" s="41"/>
    </row>
    <row r="88" spans="1:63" x14ac:dyDescent="0.25">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c r="BJ88" s="41"/>
      <c r="BK88" s="41"/>
    </row>
    <row r="89" spans="1:63" x14ac:dyDescent="0.25">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row>
    <row r="90" spans="1:63" x14ac:dyDescent="0.25">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c r="BJ90" s="41"/>
      <c r="BK90" s="41"/>
    </row>
    <row r="91" spans="1:63" x14ac:dyDescent="0.25">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row>
    <row r="92" spans="1:63" x14ac:dyDescent="0.25">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row>
    <row r="93" spans="1:63" x14ac:dyDescent="0.25">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row>
    <row r="94" spans="1:63" x14ac:dyDescent="0.25">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c r="BJ94" s="41"/>
      <c r="BK94" s="41"/>
    </row>
    <row r="95" spans="1:63" x14ac:dyDescent="0.25">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c r="BJ95" s="41"/>
      <c r="BK95" s="41"/>
    </row>
    <row r="96" spans="1:63" x14ac:dyDescent="0.25">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c r="BJ96" s="41"/>
      <c r="BK96" s="41"/>
    </row>
    <row r="97" spans="1:63" x14ac:dyDescent="0.25">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row>
    <row r="98" spans="1:63" x14ac:dyDescent="0.25">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c r="BJ98" s="41"/>
      <c r="BK98" s="41"/>
    </row>
    <row r="99" spans="1:63" x14ac:dyDescent="0.25">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row>
    <row r="100" spans="1:63" x14ac:dyDescent="0.25">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c r="BJ100" s="41"/>
      <c r="BK100" s="41"/>
    </row>
    <row r="101" spans="1:63" x14ac:dyDescent="0.25">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c r="BJ101" s="41"/>
      <c r="BK101" s="41"/>
    </row>
    <row r="102" spans="1:63" x14ac:dyDescent="0.25">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row>
    <row r="103" spans="1:63" x14ac:dyDescent="0.25">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c r="BJ103" s="41"/>
      <c r="BK103" s="41"/>
    </row>
    <row r="104" spans="1:63" x14ac:dyDescent="0.25">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c r="BJ104" s="41"/>
      <c r="BK104" s="41"/>
    </row>
    <row r="105" spans="1:63" x14ac:dyDescent="0.25">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row>
    <row r="106" spans="1:63" x14ac:dyDescent="0.25">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c r="BJ106" s="41"/>
      <c r="BK106" s="41"/>
    </row>
    <row r="107" spans="1:63" x14ac:dyDescent="0.25">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c r="BJ107" s="41"/>
      <c r="BK107" s="41"/>
    </row>
    <row r="108" spans="1:63" x14ac:dyDescent="0.25">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row>
    <row r="109" spans="1:63" x14ac:dyDescent="0.25">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row>
    <row r="110" spans="1:63" x14ac:dyDescent="0.25">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row>
    <row r="111" spans="1:63" x14ac:dyDescent="0.25">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row>
    <row r="112" spans="1:63" x14ac:dyDescent="0.25">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row>
    <row r="113" spans="1:63" x14ac:dyDescent="0.25">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c r="BJ113" s="41"/>
      <c r="BK113" s="41"/>
    </row>
    <row r="114" spans="1:63" x14ac:dyDescent="0.25">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c r="BJ114" s="41"/>
      <c r="BK114" s="41"/>
    </row>
    <row r="115" spans="1:63" x14ac:dyDescent="0.25">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row>
    <row r="116" spans="1:63" x14ac:dyDescent="0.25">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row>
    <row r="117" spans="1:63" x14ac:dyDescent="0.25">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row>
    <row r="118" spans="1:63" x14ac:dyDescent="0.25">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row>
    <row r="119" spans="1:63" x14ac:dyDescent="0.25">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row>
    <row r="120" spans="1:63" x14ac:dyDescent="0.25">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row>
    <row r="121" spans="1:63" x14ac:dyDescent="0.25">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c r="BJ121" s="41"/>
      <c r="BK121" s="41"/>
    </row>
    <row r="122" spans="1:63" x14ac:dyDescent="0.25">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c r="BJ122" s="41"/>
      <c r="BK122" s="41"/>
    </row>
    <row r="123" spans="1:63" x14ac:dyDescent="0.25">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row>
    <row r="124" spans="1:63" x14ac:dyDescent="0.25">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row>
    <row r="125" spans="1:63" x14ac:dyDescent="0.25">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row>
    <row r="126" spans="1:63" x14ac:dyDescent="0.25">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row>
    <row r="127" spans="1:63" x14ac:dyDescent="0.25">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row>
    <row r="128" spans="1:63" x14ac:dyDescent="0.25">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row>
    <row r="129" spans="2:63" x14ac:dyDescent="0.25">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row>
    <row r="130" spans="2:63" x14ac:dyDescent="0.25">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row>
    <row r="131" spans="2:63" x14ac:dyDescent="0.25">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row>
    <row r="132" spans="2:63" x14ac:dyDescent="0.25">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row>
    <row r="133" spans="2:63" x14ac:dyDescent="0.25">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row>
    <row r="134" spans="2:63" x14ac:dyDescent="0.25">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row>
    <row r="135" spans="2:63" x14ac:dyDescent="0.25">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row>
    <row r="136" spans="2:63" x14ac:dyDescent="0.25">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row>
    <row r="137" spans="2:63" x14ac:dyDescent="0.25">
      <c r="B137" s="41"/>
      <c r="C137" s="41"/>
      <c r="D137" s="41"/>
      <c r="E137" s="41"/>
      <c r="F137" s="41"/>
      <c r="G137" s="41"/>
      <c r="H137" s="41"/>
      <c r="I137" s="41"/>
    </row>
    <row r="138" spans="2:63" x14ac:dyDescent="0.25">
      <c r="B138" s="41"/>
      <c r="C138" s="41"/>
      <c r="D138" s="41"/>
      <c r="E138" s="41"/>
      <c r="F138" s="41"/>
      <c r="G138" s="41"/>
      <c r="H138" s="41"/>
      <c r="I138" s="41"/>
    </row>
    <row r="139" spans="2:63" x14ac:dyDescent="0.25">
      <c r="B139" s="41"/>
      <c r="C139" s="41"/>
      <c r="D139" s="41"/>
      <c r="E139" s="41"/>
      <c r="F139" s="41"/>
      <c r="G139" s="41"/>
      <c r="H139" s="41"/>
      <c r="I139" s="41"/>
    </row>
    <row r="140" spans="2:63" x14ac:dyDescent="0.25">
      <c r="B140" s="41"/>
      <c r="C140" s="41"/>
      <c r="D140" s="41"/>
      <c r="E140" s="41"/>
      <c r="F140" s="41"/>
      <c r="G140" s="41"/>
      <c r="H140" s="41"/>
      <c r="I140" s="41"/>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30" zoomScaleNormal="30" workbookViewId="0">
      <selection activeCell="J56" sqref="J56:O61"/>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row>
    <row r="2" spans="1:91" ht="18" customHeight="1" x14ac:dyDescent="0.25">
      <c r="A2" s="41"/>
      <c r="B2" s="329" t="s">
        <v>45</v>
      </c>
      <c r="C2" s="330"/>
      <c r="D2" s="330"/>
      <c r="E2" s="330"/>
      <c r="F2" s="330"/>
      <c r="G2" s="330"/>
      <c r="H2" s="330"/>
      <c r="I2" s="330"/>
      <c r="J2" s="271" t="s">
        <v>1</v>
      </c>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row>
    <row r="3" spans="1:91" ht="18.75" customHeight="1" x14ac:dyDescent="0.25">
      <c r="A3" s="41"/>
      <c r="B3" s="330"/>
      <c r="C3" s="330"/>
      <c r="D3" s="330"/>
      <c r="E3" s="330"/>
      <c r="F3" s="330"/>
      <c r="G3" s="330"/>
      <c r="H3" s="330"/>
      <c r="I3" s="330"/>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c r="AM3" s="27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row>
    <row r="4" spans="1:91" ht="15" customHeight="1" x14ac:dyDescent="0.25">
      <c r="A4" s="41"/>
      <c r="B4" s="330"/>
      <c r="C4" s="330"/>
      <c r="D4" s="330"/>
      <c r="E4" s="330"/>
      <c r="F4" s="330"/>
      <c r="G4" s="330"/>
      <c r="H4" s="330"/>
      <c r="I4" s="330"/>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1"/>
      <c r="AM4" s="27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row>
    <row r="5" spans="1:91" ht="15.75" thickBot="1" x14ac:dyDescent="0.3">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row>
    <row r="6" spans="1:91" ht="15" customHeight="1" x14ac:dyDescent="0.25">
      <c r="A6" s="41"/>
      <c r="B6" s="218" t="s">
        <v>30</v>
      </c>
      <c r="C6" s="218"/>
      <c r="D6" s="219"/>
      <c r="E6" s="313" t="s">
        <v>31</v>
      </c>
      <c r="F6" s="314"/>
      <c r="G6" s="314"/>
      <c r="H6" s="314"/>
      <c r="I6" s="331"/>
      <c r="J6" s="4" t="str">
        <f>IF(AND('Mapa final'!$Z$8="Muy Alta",'Mapa final'!$AB$8="Leve"),CONCATENATE("R1C",'Mapa final'!$P$8),"")</f>
        <v/>
      </c>
      <c r="K6" s="5" t="str">
        <f>IF(AND('Mapa final'!$Z$9="Muy Alta",'Mapa final'!$AB$9="Leve"),CONCATENATE("R1C",'Mapa final'!$P$9),"")</f>
        <v/>
      </c>
      <c r="L6" s="5" t="str">
        <f>IF(AND('Mapa final'!$Z$10="Muy Alta",'Mapa final'!$AB$10="Leve"),CONCATENATE("R1C",'Mapa final'!$P$10),"")</f>
        <v/>
      </c>
      <c r="M6" s="5" t="str">
        <f>IF(AND('Mapa final'!$Z$11="Muy Alta",'Mapa final'!$AB$11="Leve"),CONCATENATE("R1C",'Mapa final'!$P$11),"")</f>
        <v/>
      </c>
      <c r="N6" s="5" t="str">
        <f>IF(AND('Mapa final'!$Z$12="Muy Alta",'Mapa final'!$AB$12="Leve"),CONCATENATE("R1C",'Mapa final'!$P$12),"")</f>
        <v/>
      </c>
      <c r="O6" s="6" t="str">
        <f>IF(AND('Mapa final'!$Z$13="Muy Alta",'Mapa final'!$AB$13="Leve"),CONCATENATE("R1C",'Mapa final'!$P$13),"")</f>
        <v/>
      </c>
      <c r="P6" s="4" t="str">
        <f>IF(AND('Mapa final'!$Z$8="Muy Alta",'Mapa final'!$AB$8="Menor"),CONCATENATE("R1C",'Mapa final'!$P$8),"")</f>
        <v/>
      </c>
      <c r="Q6" s="5" t="str">
        <f>IF(AND('Mapa final'!$Z$9="Muy Alta",'Mapa final'!$AB$9="Menor"),CONCATENATE("R1C",'Mapa final'!$P$9),"")</f>
        <v/>
      </c>
      <c r="R6" s="5" t="str">
        <f>IF(AND('Mapa final'!$Z$10="Muy Alta",'Mapa final'!$AB$10="Menor"),CONCATENATE("R1C",'Mapa final'!$P$10),"")</f>
        <v/>
      </c>
      <c r="S6" s="5" t="str">
        <f>IF(AND('Mapa final'!$Z$11="Muy Alta",'Mapa final'!$AB$11="Menor"),CONCATENATE("R1C",'Mapa final'!$P$11),"")</f>
        <v/>
      </c>
      <c r="T6" s="5" t="str">
        <f>IF(AND('Mapa final'!$Z$12="Muy Alta",'Mapa final'!$AB$12="Menor"),CONCATENATE("R1C",'Mapa final'!$P$12),"")</f>
        <v/>
      </c>
      <c r="U6" s="6" t="str">
        <f>IF(AND('Mapa final'!$Z$13="Muy Alta",'Mapa final'!$AB$13="Menor"),CONCATENATE("R1C",'Mapa final'!$P$13),"")</f>
        <v/>
      </c>
      <c r="V6" s="4" t="str">
        <f>IF(AND('Mapa final'!$Z$8="Muy Alta",'Mapa final'!$AB$8="Moderado"),CONCATENATE("R1C",'Mapa final'!$P$8),"")</f>
        <v/>
      </c>
      <c r="W6" s="5" t="str">
        <f>IF(AND('Mapa final'!$Z$9="Muy Alta",'Mapa final'!$AB$9="Moderado"),CONCATENATE("R1C",'Mapa final'!$P$9),"")</f>
        <v/>
      </c>
      <c r="X6" s="5" t="str">
        <f>IF(AND('Mapa final'!$Z$10="Muy Alta",'Mapa final'!$AB$10="Moderado"),CONCATENATE("R1C",'Mapa final'!$P$10),"")</f>
        <v/>
      </c>
      <c r="Y6" s="5" t="str">
        <f>IF(AND('Mapa final'!$Z$11="Muy Alta",'Mapa final'!$AB$11="Moderado"),CONCATENATE("R1C",'Mapa final'!$P$11),"")</f>
        <v/>
      </c>
      <c r="Z6" s="5" t="str">
        <f>IF(AND('Mapa final'!$Z$12="Muy Alta",'Mapa final'!$AB$12="Moderado"),CONCATENATE("R1C",'Mapa final'!$P$12),"")</f>
        <v/>
      </c>
      <c r="AA6" s="6" t="str">
        <f>IF(AND('Mapa final'!$Z$13="Muy Alta",'Mapa final'!$AB$13="Moderado"),CONCATENATE("R1C",'Mapa final'!$P$13),"")</f>
        <v/>
      </c>
      <c r="AB6" s="4" t="str">
        <f>IF(AND('Mapa final'!$Z$8="Muy Alta",'Mapa final'!$AB$8="Mayor"),CONCATENATE("R1C",'Mapa final'!$P$8),"")</f>
        <v/>
      </c>
      <c r="AC6" s="5" t="str">
        <f>IF(AND('Mapa final'!$Z$9="Muy Alta",'Mapa final'!$AB$9="Mayor"),CONCATENATE("R1C",'Mapa final'!$P$9),"")</f>
        <v/>
      </c>
      <c r="AD6" s="5" t="str">
        <f>IF(AND('Mapa final'!$Z$10="Muy Alta",'Mapa final'!$AB$10="Mayor"),CONCATENATE("R1C",'Mapa final'!$P$10),"")</f>
        <v/>
      </c>
      <c r="AE6" s="5" t="str">
        <f>IF(AND('Mapa final'!$Z$11="Muy Alta",'Mapa final'!$AB$11="Mayor"),CONCATENATE("R1C",'Mapa final'!$P$11),"")</f>
        <v/>
      </c>
      <c r="AF6" s="5" t="str">
        <f>IF(AND('Mapa final'!$Z$12="Muy Alta",'Mapa final'!$AB$12="Mayor"),CONCATENATE("R1C",'Mapa final'!$P$12),"")</f>
        <v/>
      </c>
      <c r="AG6" s="6" t="str">
        <f>IF(AND('Mapa final'!$Z$13="Muy Alta",'Mapa final'!$AB$13="Mayor"),CONCATENATE("R1C",'Mapa final'!$P$13),"")</f>
        <v/>
      </c>
      <c r="AH6" s="7" t="str">
        <f>IF(AND('Mapa final'!$Z$8="Muy Alta",'Mapa final'!$AB$8="Catastrófico"),CONCATENATE("R1C",'Mapa final'!$P$8),"")</f>
        <v/>
      </c>
      <c r="AI6" s="8" t="str">
        <f>IF(AND('Mapa final'!$Z$9="Muy Alta",'Mapa final'!$AB$9="Catastrófico"),CONCATENATE("R1C",'Mapa final'!$P$9),"")</f>
        <v/>
      </c>
      <c r="AJ6" s="8" t="str">
        <f>IF(AND('Mapa final'!$Z$10="Muy Alta",'Mapa final'!$AB$10="Catastrófico"),CONCATENATE("R1C",'Mapa final'!$P$10),"")</f>
        <v/>
      </c>
      <c r="AK6" s="8" t="str">
        <f>IF(AND('Mapa final'!$Z$11="Muy Alta",'Mapa final'!$AB$11="Catastrófico"),CONCATENATE("R1C",'Mapa final'!$P$11),"")</f>
        <v/>
      </c>
      <c r="AL6" s="8" t="str">
        <f>IF(AND('Mapa final'!$Z$12="Muy Alta",'Mapa final'!$AB$12="Catastrófico"),CONCATENATE("R1C",'Mapa final'!$P$12),"")</f>
        <v/>
      </c>
      <c r="AM6" s="9" t="str">
        <f>IF(AND('Mapa final'!$Z$13="Muy Alta",'Mapa final'!$AB$13="Catastrófico"),CONCATENATE("R1C",'Mapa final'!$P$13),"")</f>
        <v/>
      </c>
      <c r="AN6" s="41"/>
      <c r="AO6" s="320" t="s">
        <v>32</v>
      </c>
      <c r="AP6" s="321"/>
      <c r="AQ6" s="321"/>
      <c r="AR6" s="321"/>
      <c r="AS6" s="321"/>
      <c r="AT6" s="322"/>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row>
    <row r="7" spans="1:91" ht="15" customHeight="1" x14ac:dyDescent="0.25">
      <c r="A7" s="41"/>
      <c r="B7" s="218"/>
      <c r="C7" s="218"/>
      <c r="D7" s="219"/>
      <c r="E7" s="317"/>
      <c r="F7" s="316"/>
      <c r="G7" s="316"/>
      <c r="H7" s="316"/>
      <c r="I7" s="332"/>
      <c r="J7" s="10" t="str">
        <f>IF(AND('Mapa final'!$Z$14="Muy Alta",'Mapa final'!$AB$14="Leve"),CONCATENATE("R2C",'Mapa final'!$P$14),"")</f>
        <v/>
      </c>
      <c r="K7" s="11" t="str">
        <f>IF(AND('Mapa final'!$Z$15="Muy Alta",'Mapa final'!$AB$15="Leve"),CONCATENATE("R2C",'Mapa final'!$P$15),"")</f>
        <v/>
      </c>
      <c r="L7" s="11" t="str">
        <f>IF(AND('Mapa final'!$Z$16="Muy Alta",'Mapa final'!$AB$16="Leve"),CONCATENATE("R2C",'Mapa final'!$P$16),"")</f>
        <v/>
      </c>
      <c r="M7" s="11" t="str">
        <f>IF(AND('Mapa final'!$Z$17="Muy Alta",'Mapa final'!$AB$17="Leve"),CONCATENATE("R2C",'Mapa final'!$P$17),"")</f>
        <v/>
      </c>
      <c r="N7" s="11" t="str">
        <f>IF(AND('Mapa final'!$Z$18="Muy Alta",'Mapa final'!$AB$18="Leve"),CONCATENATE("R2C",'Mapa final'!$P$18),"")</f>
        <v/>
      </c>
      <c r="O7" s="12" t="str">
        <f>IF(AND('Mapa final'!$Z$19="Muy Alta",'Mapa final'!$AB$19="Leve"),CONCATENATE("R2C",'Mapa final'!$P$19),"")</f>
        <v/>
      </c>
      <c r="P7" s="10" t="str">
        <f>IF(AND('Mapa final'!$Z$14="Muy Alta",'Mapa final'!$AB$14="Menor"),CONCATENATE("R2C",'Mapa final'!$P$14),"")</f>
        <v/>
      </c>
      <c r="Q7" s="11" t="str">
        <f>IF(AND('Mapa final'!$Z$15="Muy Alta",'Mapa final'!$AB$15="Menor"),CONCATENATE("R2C",'Mapa final'!$P$15),"")</f>
        <v/>
      </c>
      <c r="R7" s="11" t="str">
        <f>IF(AND('Mapa final'!$Z$16="Muy Alta",'Mapa final'!$AB$16="Menor"),CONCATENATE("R2C",'Mapa final'!$P$16),"")</f>
        <v/>
      </c>
      <c r="S7" s="11" t="str">
        <f>IF(AND('Mapa final'!$Z$17="Muy Alta",'Mapa final'!$AB$17="Menor"),CONCATENATE("R2C",'Mapa final'!$P$17),"")</f>
        <v/>
      </c>
      <c r="T7" s="11" t="str">
        <f>IF(AND('Mapa final'!$Z$18="Muy Alta",'Mapa final'!$AB$18="Menor"),CONCATENATE("R2C",'Mapa final'!$P$18),"")</f>
        <v/>
      </c>
      <c r="U7" s="12" t="str">
        <f>IF(AND('Mapa final'!$Z$19="Muy Alta",'Mapa final'!$AB$19="Menor"),CONCATENATE("R2C",'Mapa final'!$P$19),"")</f>
        <v/>
      </c>
      <c r="V7" s="10" t="str">
        <f>IF(AND('Mapa final'!$Z$14="Muy Alta",'Mapa final'!$AB$14="Moderado"),CONCATENATE("R2C",'Mapa final'!$P$14),"")</f>
        <v/>
      </c>
      <c r="W7" s="11" t="str">
        <f>IF(AND('Mapa final'!$Z$15="Muy Alta",'Mapa final'!$AB$15="Moderado"),CONCATENATE("R2C",'Mapa final'!$P$15),"")</f>
        <v/>
      </c>
      <c r="X7" s="11" t="str">
        <f>IF(AND('Mapa final'!$Z$16="Muy Alta",'Mapa final'!$AB$16="Moderado"),CONCATENATE("R2C",'Mapa final'!$P$16),"")</f>
        <v/>
      </c>
      <c r="Y7" s="11" t="str">
        <f>IF(AND('Mapa final'!$Z$17="Muy Alta",'Mapa final'!$AB$17="Moderado"),CONCATENATE("R2C",'Mapa final'!$P$17),"")</f>
        <v/>
      </c>
      <c r="Z7" s="11" t="str">
        <f>IF(AND('Mapa final'!$Z$18="Muy Alta",'Mapa final'!$AB$18="Moderado"),CONCATENATE("R2C",'Mapa final'!$P$18),"")</f>
        <v/>
      </c>
      <c r="AA7" s="12" t="str">
        <f>IF(AND('Mapa final'!$Z$19="Muy Alta",'Mapa final'!$AB$19="Moderado"),CONCATENATE("R2C",'Mapa final'!$P$19),"")</f>
        <v/>
      </c>
      <c r="AB7" s="10" t="str">
        <f>IF(AND('Mapa final'!$Z$14="Muy Alta",'Mapa final'!$AB$14="Mayor"),CONCATENATE("R2C",'Mapa final'!$P$14),"")</f>
        <v/>
      </c>
      <c r="AC7" s="11" t="str">
        <f>IF(AND('Mapa final'!$Z$15="Muy Alta",'Mapa final'!$AB$15="Mayor"),CONCATENATE("R2C",'Mapa final'!$P$15),"")</f>
        <v/>
      </c>
      <c r="AD7" s="11" t="str">
        <f>IF(AND('Mapa final'!$Z$16="Muy Alta",'Mapa final'!$AB$16="Mayor"),CONCATENATE("R2C",'Mapa final'!$P$16),"")</f>
        <v/>
      </c>
      <c r="AE7" s="11" t="str">
        <f>IF(AND('Mapa final'!$Z$17="Muy Alta",'Mapa final'!$AB$17="Mayor"),CONCATENATE("R2C",'Mapa final'!$P$17),"")</f>
        <v/>
      </c>
      <c r="AF7" s="11" t="str">
        <f>IF(AND('Mapa final'!$Z$18="Muy Alta",'Mapa final'!$AB$18="Mayor"),CONCATENATE("R2C",'Mapa final'!$P$18),"")</f>
        <v/>
      </c>
      <c r="AG7" s="12" t="str">
        <f>IF(AND('Mapa final'!$Z$19="Muy Alta",'Mapa final'!$AB$19="Mayor"),CONCATENATE("R2C",'Mapa final'!$P$19),"")</f>
        <v/>
      </c>
      <c r="AH7" s="13" t="str">
        <f>IF(AND('Mapa final'!$Z$14="Muy Alta",'Mapa final'!$AB$14="Catastrófico"),CONCATENATE("R2C",'Mapa final'!$P$14),"")</f>
        <v/>
      </c>
      <c r="AI7" s="14" t="str">
        <f>IF(AND('Mapa final'!$Z$15="Muy Alta",'Mapa final'!$AB$15="Catastrófico"),CONCATENATE("R2C",'Mapa final'!$P$15),"")</f>
        <v/>
      </c>
      <c r="AJ7" s="14" t="str">
        <f>IF(AND('Mapa final'!$Z$16="Muy Alta",'Mapa final'!$AB$16="Catastrófico"),CONCATENATE("R2C",'Mapa final'!$P$16),"")</f>
        <v/>
      </c>
      <c r="AK7" s="14" t="str">
        <f>IF(AND('Mapa final'!$Z$17="Muy Alta",'Mapa final'!$AB$17="Catastrófico"),CONCATENATE("R2C",'Mapa final'!$P$17),"")</f>
        <v/>
      </c>
      <c r="AL7" s="14" t="str">
        <f>IF(AND('Mapa final'!$Z$18="Muy Alta",'Mapa final'!$AB$18="Catastrófico"),CONCATENATE("R2C",'Mapa final'!$P$18),"")</f>
        <v/>
      </c>
      <c r="AM7" s="15" t="str">
        <f>IF(AND('Mapa final'!$Z$19="Muy Alta",'Mapa final'!$AB$19="Catastrófico"),CONCATENATE("R2C",'Mapa final'!$P$19),"")</f>
        <v/>
      </c>
      <c r="AN7" s="41"/>
      <c r="AO7" s="323"/>
      <c r="AP7" s="324"/>
      <c r="AQ7" s="324"/>
      <c r="AR7" s="324"/>
      <c r="AS7" s="324"/>
      <c r="AT7" s="325"/>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row>
    <row r="8" spans="1:91" ht="15" customHeight="1" x14ac:dyDescent="0.25">
      <c r="A8" s="41"/>
      <c r="B8" s="218"/>
      <c r="C8" s="218"/>
      <c r="D8" s="219"/>
      <c r="E8" s="317"/>
      <c r="F8" s="316"/>
      <c r="G8" s="316"/>
      <c r="H8" s="316"/>
      <c r="I8" s="332"/>
      <c r="J8" s="10" t="str">
        <f>IF(AND('Mapa final'!$Z$20="Muy Alta",'Mapa final'!$AB$20="Leve"),CONCATENATE("R3C",'Mapa final'!$P$20),"")</f>
        <v/>
      </c>
      <c r="K8" s="11" t="str">
        <f>IF(AND('Mapa final'!$Z$21="Muy Alta",'Mapa final'!$AB$21="Leve"),CONCATENATE("R3C",'Mapa final'!$P$21),"")</f>
        <v/>
      </c>
      <c r="L8" s="11" t="str">
        <f>IF(AND('Mapa final'!$Z$22="Muy Alta",'Mapa final'!$AB$22="Leve"),CONCATENATE("R3C",'Mapa final'!$P$22),"")</f>
        <v/>
      </c>
      <c r="M8" s="11" t="str">
        <f>IF(AND('Mapa final'!$Z$23="Muy Alta",'Mapa final'!$AB$23="Leve"),CONCATENATE("R3C",'Mapa final'!$P$23),"")</f>
        <v/>
      </c>
      <c r="N8" s="11" t="str">
        <f>IF(AND('Mapa final'!$Z$24="Muy Alta",'Mapa final'!$AB$24="Leve"),CONCATENATE("R3C",'Mapa final'!$P$24),"")</f>
        <v/>
      </c>
      <c r="O8" s="12" t="str">
        <f>IF(AND('Mapa final'!$Z$25="Muy Alta",'Mapa final'!$AB$25="Leve"),CONCATENATE("R3C",'Mapa final'!$P$25),"")</f>
        <v/>
      </c>
      <c r="P8" s="10" t="str">
        <f>IF(AND('Mapa final'!$Z$20="Muy Alta",'Mapa final'!$AB$20="Menor"),CONCATENATE("R3C",'Mapa final'!$P$20),"")</f>
        <v/>
      </c>
      <c r="Q8" s="11" t="str">
        <f>IF(AND('Mapa final'!$Z$21="Muy Alta",'Mapa final'!$AB$21="Menor"),CONCATENATE("R3C",'Mapa final'!$P$21),"")</f>
        <v/>
      </c>
      <c r="R8" s="11" t="str">
        <f>IF(AND('Mapa final'!$Z$22="Muy Alta",'Mapa final'!$AB$22="Menor"),CONCATENATE("R3C",'Mapa final'!$P$22),"")</f>
        <v/>
      </c>
      <c r="S8" s="11" t="str">
        <f>IF(AND('Mapa final'!$Z$23="Muy Alta",'Mapa final'!$AB$23="Menor"),CONCATENATE("R3C",'Mapa final'!$P$23),"")</f>
        <v/>
      </c>
      <c r="T8" s="11" t="str">
        <f>IF(AND('Mapa final'!$Z$24="Muy Alta",'Mapa final'!$AB$24="Menor"),CONCATENATE("R3C",'Mapa final'!$P$24),"")</f>
        <v/>
      </c>
      <c r="U8" s="12" t="str">
        <f>IF(AND('Mapa final'!$Z$25="Muy Alta",'Mapa final'!$AB$25="Menor"),CONCATENATE("R3C",'Mapa final'!$P$25),"")</f>
        <v/>
      </c>
      <c r="V8" s="10" t="str">
        <f>IF(AND('Mapa final'!$Z$20="Muy Alta",'Mapa final'!$AB$20="Moderado"),CONCATENATE("R3C",'Mapa final'!$P$20),"")</f>
        <v/>
      </c>
      <c r="W8" s="11" t="str">
        <f>IF(AND('Mapa final'!$Z$21="Muy Alta",'Mapa final'!$AB$21="Moderado"),CONCATENATE("R3C",'Mapa final'!$P$21),"")</f>
        <v/>
      </c>
      <c r="X8" s="11" t="str">
        <f>IF(AND('Mapa final'!$Z$22="Muy Alta",'Mapa final'!$AB$22="Moderado"),CONCATENATE("R3C",'Mapa final'!$P$22),"")</f>
        <v/>
      </c>
      <c r="Y8" s="11" t="str">
        <f>IF(AND('Mapa final'!$Z$23="Muy Alta",'Mapa final'!$AB$23="Moderado"),CONCATENATE("R3C",'Mapa final'!$P$23),"")</f>
        <v/>
      </c>
      <c r="Z8" s="11" t="str">
        <f>IF(AND('Mapa final'!$Z$24="Muy Alta",'Mapa final'!$AB$24="Moderado"),CONCATENATE("R3C",'Mapa final'!$P$24),"")</f>
        <v/>
      </c>
      <c r="AA8" s="12" t="str">
        <f>IF(AND('Mapa final'!$Z$25="Muy Alta",'Mapa final'!$AB$25="Moderado"),CONCATENATE("R3C",'Mapa final'!$P$25),"")</f>
        <v/>
      </c>
      <c r="AB8" s="10" t="str">
        <f>IF(AND('Mapa final'!$Z$20="Muy Alta",'Mapa final'!$AB$20="Mayor"),CONCATENATE("R3C",'Mapa final'!$P$20),"")</f>
        <v/>
      </c>
      <c r="AC8" s="11" t="str">
        <f>IF(AND('Mapa final'!$Z$21="Muy Alta",'Mapa final'!$AB$21="Mayor"),CONCATENATE("R3C",'Mapa final'!$P$21),"")</f>
        <v/>
      </c>
      <c r="AD8" s="11" t="str">
        <f>IF(AND('Mapa final'!$Z$22="Muy Alta",'Mapa final'!$AB$22="Mayor"),CONCATENATE("R3C",'Mapa final'!$P$22),"")</f>
        <v/>
      </c>
      <c r="AE8" s="11" t="str">
        <f>IF(AND('Mapa final'!$Z$23="Muy Alta",'Mapa final'!$AB$23="Mayor"),CONCATENATE("R3C",'Mapa final'!$P$23),"")</f>
        <v/>
      </c>
      <c r="AF8" s="11" t="str">
        <f>IF(AND('Mapa final'!$Z$24="Muy Alta",'Mapa final'!$AB$24="Mayor"),CONCATENATE("R3C",'Mapa final'!$P$24),"")</f>
        <v/>
      </c>
      <c r="AG8" s="12" t="str">
        <f>IF(AND('Mapa final'!$Z$25="Muy Alta",'Mapa final'!$AB$25="Mayor"),CONCATENATE("R3C",'Mapa final'!$P$25),"")</f>
        <v/>
      </c>
      <c r="AH8" s="13" t="str">
        <f>IF(AND('Mapa final'!$Z$20="Muy Alta",'Mapa final'!$AB$20="Catastrófico"),CONCATENATE("R3C",'Mapa final'!$P$20),"")</f>
        <v/>
      </c>
      <c r="AI8" s="14" t="str">
        <f>IF(AND('Mapa final'!$Z$21="Muy Alta",'Mapa final'!$AB$21="Catastrófico"),CONCATENATE("R3C",'Mapa final'!$P$21),"")</f>
        <v/>
      </c>
      <c r="AJ8" s="14" t="str">
        <f>IF(AND('Mapa final'!$Z$22="Muy Alta",'Mapa final'!$AB$22="Catastrófico"),CONCATENATE("R3C",'Mapa final'!$P$22),"")</f>
        <v/>
      </c>
      <c r="AK8" s="14" t="str">
        <f>IF(AND('Mapa final'!$Z$23="Muy Alta",'Mapa final'!$AB$23="Catastrófico"),CONCATENATE("R3C",'Mapa final'!$P$23),"")</f>
        <v/>
      </c>
      <c r="AL8" s="14" t="str">
        <f>IF(AND('Mapa final'!$Z$24="Muy Alta",'Mapa final'!$AB$24="Catastrófico"),CONCATENATE("R3C",'Mapa final'!$P$24),"")</f>
        <v/>
      </c>
      <c r="AM8" s="15" t="str">
        <f>IF(AND('Mapa final'!$Z$25="Muy Alta",'Mapa final'!$AB$25="Catastrófico"),CONCATENATE("R3C",'Mapa final'!$P$25),"")</f>
        <v/>
      </c>
      <c r="AN8" s="41"/>
      <c r="AO8" s="323"/>
      <c r="AP8" s="324"/>
      <c r="AQ8" s="324"/>
      <c r="AR8" s="324"/>
      <c r="AS8" s="324"/>
      <c r="AT8" s="325"/>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row>
    <row r="9" spans="1:91" ht="15" customHeight="1" x14ac:dyDescent="0.25">
      <c r="A9" s="41"/>
      <c r="B9" s="218"/>
      <c r="C9" s="218"/>
      <c r="D9" s="219"/>
      <c r="E9" s="317"/>
      <c r="F9" s="316"/>
      <c r="G9" s="316"/>
      <c r="H9" s="316"/>
      <c r="I9" s="332"/>
      <c r="J9" s="10" t="str">
        <f>IF(AND('Mapa final'!$Z$26="Muy Alta",'Mapa final'!$AB$26="Leve"),CONCATENATE("R4C",'Mapa final'!$P$26),"")</f>
        <v/>
      </c>
      <c r="K9" s="11" t="str">
        <f>IF(AND('Mapa final'!$Z$27="Muy Alta",'Mapa final'!$AB$27="Leve"),CONCATENATE("R4C",'Mapa final'!$P$27),"")</f>
        <v/>
      </c>
      <c r="L9" s="11" t="str">
        <f>IF(AND('Mapa final'!$Z$28="Muy Alta",'Mapa final'!$AB$28="Leve"),CONCATENATE("R4C",'Mapa final'!$P$28),"")</f>
        <v/>
      </c>
      <c r="M9" s="11" t="str">
        <f>IF(AND('Mapa final'!$Z$29="Muy Alta",'Mapa final'!$AB$29="Leve"),CONCATENATE("R4C",'Mapa final'!$P$29),"")</f>
        <v/>
      </c>
      <c r="N9" s="11" t="str">
        <f>IF(AND('Mapa final'!$Z$30="Muy Alta",'Mapa final'!$AB$30="Leve"),CONCATENATE("R4C",'Mapa final'!$P$30),"")</f>
        <v/>
      </c>
      <c r="O9" s="12" t="str">
        <f>IF(AND('Mapa final'!$Z$31="Muy Alta",'Mapa final'!$AB$31="Leve"),CONCATENATE("R4C",'Mapa final'!$P$31),"")</f>
        <v/>
      </c>
      <c r="P9" s="10" t="str">
        <f>IF(AND('Mapa final'!$Z$26="Muy Alta",'Mapa final'!$AB$26="Menor"),CONCATENATE("R4C",'Mapa final'!$P$26),"")</f>
        <v/>
      </c>
      <c r="Q9" s="11" t="str">
        <f>IF(AND('Mapa final'!$Z$27="Muy Alta",'Mapa final'!$AB$27="Menor"),CONCATENATE("R4C",'Mapa final'!$P$27),"")</f>
        <v/>
      </c>
      <c r="R9" s="11" t="str">
        <f>IF(AND('Mapa final'!$Z$28="Muy Alta",'Mapa final'!$AB$28="Menor"),CONCATENATE("R4C",'Mapa final'!$P$28),"")</f>
        <v/>
      </c>
      <c r="S9" s="11" t="str">
        <f>IF(AND('Mapa final'!$Z$29="Muy Alta",'Mapa final'!$AB$29="Menor"),CONCATENATE("R4C",'Mapa final'!$P$29),"")</f>
        <v/>
      </c>
      <c r="T9" s="11" t="str">
        <f>IF(AND('Mapa final'!$Z$30="Muy Alta",'Mapa final'!$AB$30="Menor"),CONCATENATE("R4C",'Mapa final'!$P$30),"")</f>
        <v/>
      </c>
      <c r="U9" s="12" t="str">
        <f>IF(AND('Mapa final'!$Z$31="Muy Alta",'Mapa final'!$AB$31="Menor"),CONCATENATE("R4C",'Mapa final'!$P$31),"")</f>
        <v/>
      </c>
      <c r="V9" s="10" t="str">
        <f>IF(AND('Mapa final'!$Z$26="Muy Alta",'Mapa final'!$AB$26="Moderado"),CONCATENATE("R4C",'Mapa final'!$P$26),"")</f>
        <v/>
      </c>
      <c r="W9" s="11" t="str">
        <f>IF(AND('Mapa final'!$Z$27="Muy Alta",'Mapa final'!$AB$27="Moderado"),CONCATENATE("R4C",'Mapa final'!$P$27),"")</f>
        <v/>
      </c>
      <c r="X9" s="11" t="str">
        <f>IF(AND('Mapa final'!$Z$28="Muy Alta",'Mapa final'!$AB$28="Moderado"),CONCATENATE("R4C",'Mapa final'!$P$28),"")</f>
        <v/>
      </c>
      <c r="Y9" s="11" t="str">
        <f>IF(AND('Mapa final'!$Z$29="Muy Alta",'Mapa final'!$AB$29="Moderado"),CONCATENATE("R4C",'Mapa final'!$P$29),"")</f>
        <v/>
      </c>
      <c r="Z9" s="11" t="str">
        <f>IF(AND('Mapa final'!$Z$30="Muy Alta",'Mapa final'!$AB$30="Moderado"),CONCATENATE("R4C",'Mapa final'!$P$30),"")</f>
        <v/>
      </c>
      <c r="AA9" s="12" t="str">
        <f>IF(AND('Mapa final'!$Z$31="Muy Alta",'Mapa final'!$AB$31="Moderado"),CONCATENATE("R4C",'Mapa final'!$P$31),"")</f>
        <v/>
      </c>
      <c r="AB9" s="10" t="str">
        <f>IF(AND('Mapa final'!$Z$26="Muy Alta",'Mapa final'!$AB$26="Mayor"),CONCATENATE("R4C",'Mapa final'!$P$26),"")</f>
        <v/>
      </c>
      <c r="AC9" s="11" t="str">
        <f>IF(AND('Mapa final'!$Z$27="Muy Alta",'Mapa final'!$AB$27="Mayor"),CONCATENATE("R4C",'Mapa final'!$P$27),"")</f>
        <v/>
      </c>
      <c r="AD9" s="11" t="str">
        <f>IF(AND('Mapa final'!$Z$28="Muy Alta",'Mapa final'!$AB$28="Mayor"),CONCATENATE("R4C",'Mapa final'!$P$28),"")</f>
        <v/>
      </c>
      <c r="AE9" s="11" t="str">
        <f>IF(AND('Mapa final'!$Z$29="Muy Alta",'Mapa final'!$AB$29="Mayor"),CONCATENATE("R4C",'Mapa final'!$P$29),"")</f>
        <v/>
      </c>
      <c r="AF9" s="11" t="str">
        <f>IF(AND('Mapa final'!$Z$30="Muy Alta",'Mapa final'!$AB$30="Mayor"),CONCATENATE("R4C",'Mapa final'!$P$30),"")</f>
        <v/>
      </c>
      <c r="AG9" s="12" t="str">
        <f>IF(AND('Mapa final'!$Z$31="Muy Alta",'Mapa final'!$AB$31="Mayor"),CONCATENATE("R4C",'Mapa final'!$P$31),"")</f>
        <v/>
      </c>
      <c r="AH9" s="13" t="str">
        <f>IF(AND('Mapa final'!$Z$26="Muy Alta",'Mapa final'!$AB$26="Catastrófico"),CONCATENATE("R4C",'Mapa final'!$P$26),"")</f>
        <v/>
      </c>
      <c r="AI9" s="14" t="str">
        <f>IF(AND('Mapa final'!$Z$27="Muy Alta",'Mapa final'!$AB$27="Catastrófico"),CONCATENATE("R4C",'Mapa final'!$P$27),"")</f>
        <v/>
      </c>
      <c r="AJ9" s="14" t="str">
        <f>IF(AND('Mapa final'!$Z$28="Muy Alta",'Mapa final'!$AB$28="Catastrófico"),CONCATENATE("R4C",'Mapa final'!$P$28),"")</f>
        <v/>
      </c>
      <c r="AK9" s="14" t="str">
        <f>IF(AND('Mapa final'!$Z$29="Muy Alta",'Mapa final'!$AB$29="Catastrófico"),CONCATENATE("R4C",'Mapa final'!$P$29),"")</f>
        <v/>
      </c>
      <c r="AL9" s="14" t="str">
        <f>IF(AND('Mapa final'!$Z$30="Muy Alta",'Mapa final'!$AB$30="Catastrófico"),CONCATENATE("R4C",'Mapa final'!$P$30),"")</f>
        <v/>
      </c>
      <c r="AM9" s="15" t="str">
        <f>IF(AND('Mapa final'!$Z$31="Muy Alta",'Mapa final'!$AB$31="Catastrófico"),CONCATENATE("R4C",'Mapa final'!$P$31),"")</f>
        <v/>
      </c>
      <c r="AN9" s="41"/>
      <c r="AO9" s="323"/>
      <c r="AP9" s="324"/>
      <c r="AQ9" s="324"/>
      <c r="AR9" s="324"/>
      <c r="AS9" s="324"/>
      <c r="AT9" s="325"/>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row>
    <row r="10" spans="1:91" ht="15" customHeight="1" x14ac:dyDescent="0.25">
      <c r="A10" s="41"/>
      <c r="B10" s="218"/>
      <c r="C10" s="218"/>
      <c r="D10" s="219"/>
      <c r="E10" s="317"/>
      <c r="F10" s="316"/>
      <c r="G10" s="316"/>
      <c r="H10" s="316"/>
      <c r="I10" s="332"/>
      <c r="J10" s="10" t="str">
        <f>IF(AND('Mapa final'!$Z$32="Muy Alta",'Mapa final'!$AB$32="Leve"),CONCATENATE("R5C",'Mapa final'!$P$32),"")</f>
        <v/>
      </c>
      <c r="K10" s="11" t="str">
        <f>IF(AND('Mapa final'!$Z$33="Muy Alta",'Mapa final'!$AB$33="Leve"),CONCATENATE("R5C",'Mapa final'!$P$33),"")</f>
        <v/>
      </c>
      <c r="L10" s="11" t="str">
        <f>IF(AND('Mapa final'!$Z$34="Muy Alta",'Mapa final'!$AB$34="Leve"),CONCATENATE("R5C",'Mapa final'!$P$34),"")</f>
        <v/>
      </c>
      <c r="M10" s="11" t="str">
        <f>IF(AND('Mapa final'!$Z$35="Muy Alta",'Mapa final'!$AB$35="Leve"),CONCATENATE("R5C",'Mapa final'!$P$35),"")</f>
        <v/>
      </c>
      <c r="N10" s="11" t="str">
        <f>IF(AND('Mapa final'!$Z$36="Muy Alta",'Mapa final'!$AB$36="Leve"),CONCATENATE("R5C",'Mapa final'!$P$36),"")</f>
        <v/>
      </c>
      <c r="O10" s="12" t="str">
        <f>IF(AND('Mapa final'!$Z$37="Muy Alta",'Mapa final'!$AB$37="Leve"),CONCATENATE("R5C",'Mapa final'!$P$37),"")</f>
        <v/>
      </c>
      <c r="P10" s="10" t="str">
        <f>IF(AND('Mapa final'!$Z$32="Muy Alta",'Mapa final'!$AB$32="Menor"),CONCATENATE("R5C",'Mapa final'!$P$32),"")</f>
        <v/>
      </c>
      <c r="Q10" s="11" t="str">
        <f>IF(AND('Mapa final'!$Z$33="Muy Alta",'Mapa final'!$AB$33="Menor"),CONCATENATE("R5C",'Mapa final'!$P$33),"")</f>
        <v/>
      </c>
      <c r="R10" s="11" t="str">
        <f>IF(AND('Mapa final'!$Z$34="Muy Alta",'Mapa final'!$AB$34="Menor"),CONCATENATE("R5C",'Mapa final'!$P$34),"")</f>
        <v/>
      </c>
      <c r="S10" s="11" t="str">
        <f>IF(AND('Mapa final'!$Z$35="Muy Alta",'Mapa final'!$AB$35="Menor"),CONCATENATE("R5C",'Mapa final'!$P$35),"")</f>
        <v/>
      </c>
      <c r="T10" s="11" t="str">
        <f>IF(AND('Mapa final'!$Z$36="Muy Alta",'Mapa final'!$AB$36="Menor"),CONCATENATE("R5C",'Mapa final'!$P$36),"")</f>
        <v/>
      </c>
      <c r="U10" s="12" t="str">
        <f>IF(AND('Mapa final'!$Z$37="Muy Alta",'Mapa final'!$AB$37="Menor"),CONCATENATE("R5C",'Mapa final'!$P$37),"")</f>
        <v/>
      </c>
      <c r="V10" s="10" t="str">
        <f>IF(AND('Mapa final'!$Z$32="Muy Alta",'Mapa final'!$AB$32="Moderado"),CONCATENATE("R5C",'Mapa final'!$P$32),"")</f>
        <v/>
      </c>
      <c r="W10" s="11" t="str">
        <f>IF(AND('Mapa final'!$Z$33="Muy Alta",'Mapa final'!$AB$33="Moderado"),CONCATENATE("R5C",'Mapa final'!$P$33),"")</f>
        <v/>
      </c>
      <c r="X10" s="11" t="str">
        <f>IF(AND('Mapa final'!$Z$34="Muy Alta",'Mapa final'!$AB$34="Moderado"),CONCATENATE("R5C",'Mapa final'!$P$34),"")</f>
        <v/>
      </c>
      <c r="Y10" s="11" t="str">
        <f>IF(AND('Mapa final'!$Z$35="Muy Alta",'Mapa final'!$AB$35="Moderado"),CONCATENATE("R5C",'Mapa final'!$P$35),"")</f>
        <v/>
      </c>
      <c r="Z10" s="11" t="str">
        <f>IF(AND('Mapa final'!$Z$36="Muy Alta",'Mapa final'!$AB$36="Moderado"),CONCATENATE("R5C",'Mapa final'!$P$36),"")</f>
        <v/>
      </c>
      <c r="AA10" s="12" t="str">
        <f>IF(AND('Mapa final'!$Z$37="Muy Alta",'Mapa final'!$AB$37="Moderado"),CONCATENATE("R5C",'Mapa final'!$P$37),"")</f>
        <v/>
      </c>
      <c r="AB10" s="10" t="str">
        <f>IF(AND('Mapa final'!$Z$32="Muy Alta",'Mapa final'!$AB$32="Mayor"),CONCATENATE("R5C",'Mapa final'!$P$32),"")</f>
        <v/>
      </c>
      <c r="AC10" s="11" t="str">
        <f>IF(AND('Mapa final'!$Z$33="Muy Alta",'Mapa final'!$AB$33="Mayor"),CONCATENATE("R5C",'Mapa final'!$P$33),"")</f>
        <v/>
      </c>
      <c r="AD10" s="11" t="str">
        <f>IF(AND('Mapa final'!$Z$34="Muy Alta",'Mapa final'!$AB$34="Mayor"),CONCATENATE("R5C",'Mapa final'!$P$34),"")</f>
        <v/>
      </c>
      <c r="AE10" s="11" t="str">
        <f>IF(AND('Mapa final'!$Z$35="Muy Alta",'Mapa final'!$AB$35="Mayor"),CONCATENATE("R5C",'Mapa final'!$P$35),"")</f>
        <v/>
      </c>
      <c r="AF10" s="11" t="str">
        <f>IF(AND('Mapa final'!$Z$36="Muy Alta",'Mapa final'!$AB$36="Mayor"),CONCATENATE("R5C",'Mapa final'!$P$36),"")</f>
        <v/>
      </c>
      <c r="AG10" s="12" t="str">
        <f>IF(AND('Mapa final'!$Z$37="Muy Alta",'Mapa final'!$AB$37="Mayor"),CONCATENATE("R5C",'Mapa final'!$P$37),"")</f>
        <v/>
      </c>
      <c r="AH10" s="13" t="str">
        <f>IF(AND('Mapa final'!$Z$32="Muy Alta",'Mapa final'!$AB$32="Catastrófico"),CONCATENATE("R5C",'Mapa final'!$P$32),"")</f>
        <v/>
      </c>
      <c r="AI10" s="14" t="str">
        <f>IF(AND('Mapa final'!$Z$33="Muy Alta",'Mapa final'!$AB$33="Catastrófico"),CONCATENATE("R5C",'Mapa final'!$P$33),"")</f>
        <v/>
      </c>
      <c r="AJ10" s="14" t="str">
        <f>IF(AND('Mapa final'!$Z$34="Muy Alta",'Mapa final'!$AB$34="Catastrófico"),CONCATENATE("R5C",'Mapa final'!$P$34),"")</f>
        <v/>
      </c>
      <c r="AK10" s="14" t="str">
        <f>IF(AND('Mapa final'!$Z$35="Muy Alta",'Mapa final'!$AB$35="Catastrófico"),CONCATENATE("R5C",'Mapa final'!$P$35),"")</f>
        <v/>
      </c>
      <c r="AL10" s="14" t="str">
        <f>IF(AND('Mapa final'!$Z$36="Muy Alta",'Mapa final'!$AB$36="Catastrófico"),CONCATENATE("R5C",'Mapa final'!$P$36),"")</f>
        <v/>
      </c>
      <c r="AM10" s="15" t="str">
        <f>IF(AND('Mapa final'!$Z$37="Muy Alta",'Mapa final'!$AB$37="Catastrófico"),CONCATENATE("R5C",'Mapa final'!$P$37),"")</f>
        <v/>
      </c>
      <c r="AN10" s="41"/>
      <c r="AO10" s="323"/>
      <c r="AP10" s="324"/>
      <c r="AQ10" s="324"/>
      <c r="AR10" s="324"/>
      <c r="AS10" s="324"/>
      <c r="AT10" s="325"/>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row>
    <row r="11" spans="1:91" ht="15" customHeight="1" x14ac:dyDescent="0.25">
      <c r="A11" s="41"/>
      <c r="B11" s="218"/>
      <c r="C11" s="218"/>
      <c r="D11" s="219"/>
      <c r="E11" s="317"/>
      <c r="F11" s="316"/>
      <c r="G11" s="316"/>
      <c r="H11" s="316"/>
      <c r="I11" s="332"/>
      <c r="J11" s="10" t="str">
        <f>IF(AND('Mapa final'!$Z$38="Muy Alta",'Mapa final'!$AB$38="Leve"),CONCATENATE("R6C",'Mapa final'!$P$38),"")</f>
        <v/>
      </c>
      <c r="K11" s="11" t="str">
        <f>IF(AND('Mapa final'!$Z$39="Muy Alta",'Mapa final'!$AB$39="Leve"),CONCATENATE("R6C",'Mapa final'!$P$39),"")</f>
        <v/>
      </c>
      <c r="L11" s="11" t="str">
        <f>IF(AND('Mapa final'!$Z$40="Muy Alta",'Mapa final'!$AB$40="Leve"),CONCATENATE("R6C",'Mapa final'!$P$40),"")</f>
        <v/>
      </c>
      <c r="M11" s="11" t="str">
        <f>IF(AND('Mapa final'!$Z$41="Muy Alta",'Mapa final'!$AB$41="Leve"),CONCATENATE("R6C",'Mapa final'!$P$41),"")</f>
        <v/>
      </c>
      <c r="N11" s="11" t="str">
        <f>IF(AND('Mapa final'!$Z$42="Muy Alta",'Mapa final'!$AB$42="Leve"),CONCATENATE("R6C",'Mapa final'!$P$42),"")</f>
        <v/>
      </c>
      <c r="O11" s="12" t="str">
        <f>IF(AND('Mapa final'!$Z$43="Muy Alta",'Mapa final'!$AB$43="Leve"),CONCATENATE("R6C",'Mapa final'!$P$43),"")</f>
        <v/>
      </c>
      <c r="P11" s="10" t="str">
        <f>IF(AND('Mapa final'!$Z$38="Muy Alta",'Mapa final'!$AB$38="Menor"),CONCATENATE("R6C",'Mapa final'!$P$38),"")</f>
        <v/>
      </c>
      <c r="Q11" s="11" t="str">
        <f>IF(AND('Mapa final'!$Z$39="Muy Alta",'Mapa final'!$AB$39="Menor"),CONCATENATE("R6C",'Mapa final'!$P$39),"")</f>
        <v/>
      </c>
      <c r="R11" s="11" t="str">
        <f>IF(AND('Mapa final'!$Z$40="Muy Alta",'Mapa final'!$AB$40="Menor"),CONCATENATE("R6C",'Mapa final'!$P$40),"")</f>
        <v/>
      </c>
      <c r="S11" s="11" t="str">
        <f>IF(AND('Mapa final'!$Z$41="Muy Alta",'Mapa final'!$AB$41="Menor"),CONCATENATE("R6C",'Mapa final'!$P$41),"")</f>
        <v/>
      </c>
      <c r="T11" s="11" t="str">
        <f>IF(AND('Mapa final'!$Z$42="Muy Alta",'Mapa final'!$AB$42="Menor"),CONCATENATE("R6C",'Mapa final'!$P$42),"")</f>
        <v/>
      </c>
      <c r="U11" s="12" t="str">
        <f>IF(AND('Mapa final'!$Z$43="Muy Alta",'Mapa final'!$AB$43="Menor"),CONCATENATE("R6C",'Mapa final'!$P$43),"")</f>
        <v/>
      </c>
      <c r="V11" s="10" t="str">
        <f>IF(AND('Mapa final'!$Z$38="Muy Alta",'Mapa final'!$AB$38="Moderado"),CONCATENATE("R6C",'Mapa final'!$P$38),"")</f>
        <v/>
      </c>
      <c r="W11" s="11" t="str">
        <f>IF(AND('Mapa final'!$Z$39="Muy Alta",'Mapa final'!$AB$39="Moderado"),CONCATENATE("R6C",'Mapa final'!$P$39),"")</f>
        <v/>
      </c>
      <c r="X11" s="11" t="str">
        <f>IF(AND('Mapa final'!$Z$40="Muy Alta",'Mapa final'!$AB$40="Moderado"),CONCATENATE("R6C",'Mapa final'!$P$40),"")</f>
        <v/>
      </c>
      <c r="Y11" s="11" t="str">
        <f>IF(AND('Mapa final'!$Z$41="Muy Alta",'Mapa final'!$AB$41="Moderado"),CONCATENATE("R6C",'Mapa final'!$P$41),"")</f>
        <v/>
      </c>
      <c r="Z11" s="11" t="str">
        <f>IF(AND('Mapa final'!$Z$42="Muy Alta",'Mapa final'!$AB$42="Moderado"),CONCATENATE("R6C",'Mapa final'!$P$42),"")</f>
        <v/>
      </c>
      <c r="AA11" s="12" t="str">
        <f>IF(AND('Mapa final'!$Z$43="Muy Alta",'Mapa final'!$AB$43="Moderado"),CONCATENATE("R6C",'Mapa final'!$P$43),"")</f>
        <v/>
      </c>
      <c r="AB11" s="10" t="str">
        <f>IF(AND('Mapa final'!$Z$38="Muy Alta",'Mapa final'!$AB$38="Mayor"),CONCATENATE("R6C",'Mapa final'!$P$38),"")</f>
        <v/>
      </c>
      <c r="AC11" s="11" t="str">
        <f>IF(AND('Mapa final'!$Z$39="Muy Alta",'Mapa final'!$AB$39="Mayor"),CONCATENATE("R6C",'Mapa final'!$P$39),"")</f>
        <v/>
      </c>
      <c r="AD11" s="11" t="str">
        <f>IF(AND('Mapa final'!$Z$40="Muy Alta",'Mapa final'!$AB$40="Mayor"),CONCATENATE("R6C",'Mapa final'!$P$40),"")</f>
        <v/>
      </c>
      <c r="AE11" s="11" t="str">
        <f>IF(AND('Mapa final'!$Z$41="Muy Alta",'Mapa final'!$AB$41="Mayor"),CONCATENATE("R6C",'Mapa final'!$P$41),"")</f>
        <v/>
      </c>
      <c r="AF11" s="11" t="str">
        <f>IF(AND('Mapa final'!$Z$42="Muy Alta",'Mapa final'!$AB$42="Mayor"),CONCATENATE("R6C",'Mapa final'!$P$42),"")</f>
        <v/>
      </c>
      <c r="AG11" s="12" t="str">
        <f>IF(AND('Mapa final'!$Z$43="Muy Alta",'Mapa final'!$AB$43="Mayor"),CONCATENATE("R6C",'Mapa final'!$P$43),"")</f>
        <v/>
      </c>
      <c r="AH11" s="13" t="str">
        <f>IF(AND('Mapa final'!$Z$38="Muy Alta",'Mapa final'!$AB$38="Catastrófico"),CONCATENATE("R6C",'Mapa final'!$P$38),"")</f>
        <v/>
      </c>
      <c r="AI11" s="14" t="str">
        <f>IF(AND('Mapa final'!$Z$39="Muy Alta",'Mapa final'!$AB$39="Catastrófico"),CONCATENATE("R6C",'Mapa final'!$P$39),"")</f>
        <v/>
      </c>
      <c r="AJ11" s="14" t="str">
        <f>IF(AND('Mapa final'!$Z$40="Muy Alta",'Mapa final'!$AB$40="Catastrófico"),CONCATENATE("R6C",'Mapa final'!$P$40),"")</f>
        <v/>
      </c>
      <c r="AK11" s="14" t="str">
        <f>IF(AND('Mapa final'!$Z$41="Muy Alta",'Mapa final'!$AB$41="Catastrófico"),CONCATENATE("R6C",'Mapa final'!$P$41),"")</f>
        <v/>
      </c>
      <c r="AL11" s="14" t="str">
        <f>IF(AND('Mapa final'!$Z$42="Muy Alta",'Mapa final'!$AB$42="Catastrófico"),CONCATENATE("R6C",'Mapa final'!$P$42),"")</f>
        <v/>
      </c>
      <c r="AM11" s="15" t="str">
        <f>IF(AND('Mapa final'!$Z$43="Muy Alta",'Mapa final'!$AB$43="Catastrófico"),CONCATENATE("R6C",'Mapa final'!$P$43),"")</f>
        <v/>
      </c>
      <c r="AN11" s="41"/>
      <c r="AO11" s="323"/>
      <c r="AP11" s="324"/>
      <c r="AQ11" s="324"/>
      <c r="AR11" s="324"/>
      <c r="AS11" s="324"/>
      <c r="AT11" s="325"/>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row>
    <row r="12" spans="1:91" ht="15" customHeight="1" x14ac:dyDescent="0.25">
      <c r="A12" s="41"/>
      <c r="B12" s="218"/>
      <c r="C12" s="218"/>
      <c r="D12" s="219"/>
      <c r="E12" s="317"/>
      <c r="F12" s="316"/>
      <c r="G12" s="316"/>
      <c r="H12" s="316"/>
      <c r="I12" s="332"/>
      <c r="J12" s="10" t="str">
        <f>IF(AND('Mapa final'!$Z$44="Muy Alta",'Mapa final'!$AB$44="Leve"),CONCATENATE("R7C",'Mapa final'!$P$44),"")</f>
        <v/>
      </c>
      <c r="K12" s="11" t="str">
        <f>IF(AND('Mapa final'!$Z$45="Muy Alta",'Mapa final'!$AB$45="Leve"),CONCATENATE("R7C",'Mapa final'!$P$45),"")</f>
        <v/>
      </c>
      <c r="L12" s="11" t="str">
        <f>IF(AND('Mapa final'!$Z$46="Muy Alta",'Mapa final'!$AB$46="Leve"),CONCATENATE("R7C",'Mapa final'!$P$46),"")</f>
        <v/>
      </c>
      <c r="M12" s="11" t="str">
        <f>IF(AND('Mapa final'!$Z$47="Muy Alta",'Mapa final'!$AB$47="Leve"),CONCATENATE("R7C",'Mapa final'!$P$47),"")</f>
        <v/>
      </c>
      <c r="N12" s="11" t="str">
        <f>IF(AND('Mapa final'!$Z$48="Muy Alta",'Mapa final'!$AB$48="Leve"),CONCATENATE("R7C",'Mapa final'!$P$48),"")</f>
        <v/>
      </c>
      <c r="O12" s="12" t="str">
        <f>IF(AND('Mapa final'!$Z$49="Muy Alta",'Mapa final'!$AB$49="Leve"),CONCATENATE("R7C",'Mapa final'!$P$49),"")</f>
        <v/>
      </c>
      <c r="P12" s="10" t="str">
        <f>IF(AND('Mapa final'!$Z$44="Muy Alta",'Mapa final'!$AB$44="Menor"),CONCATENATE("R7C",'Mapa final'!$P$44),"")</f>
        <v/>
      </c>
      <c r="Q12" s="11" t="str">
        <f>IF(AND('Mapa final'!$Z$45="Muy Alta",'Mapa final'!$AB$45="Menor"),CONCATENATE("R7C",'Mapa final'!$P$45),"")</f>
        <v/>
      </c>
      <c r="R12" s="11" t="str">
        <f>IF(AND('Mapa final'!$Z$46="Muy Alta",'Mapa final'!$AB$46="Menor"),CONCATENATE("R7C",'Mapa final'!$P$46),"")</f>
        <v/>
      </c>
      <c r="S12" s="11" t="str">
        <f>IF(AND('Mapa final'!$Z$47="Muy Alta",'Mapa final'!$AB$47="Menor"),CONCATENATE("R7C",'Mapa final'!$P$47),"")</f>
        <v/>
      </c>
      <c r="T12" s="11" t="str">
        <f>IF(AND('Mapa final'!$Z$48="Muy Alta",'Mapa final'!$AB$48="Menor"),CONCATENATE("R7C",'Mapa final'!$P$48),"")</f>
        <v/>
      </c>
      <c r="U12" s="12" t="str">
        <f>IF(AND('Mapa final'!$Z$49="Muy Alta",'Mapa final'!$AB$49="Menor"),CONCATENATE("R7C",'Mapa final'!$P$49),"")</f>
        <v/>
      </c>
      <c r="V12" s="10" t="str">
        <f>IF(AND('Mapa final'!$Z$44="Muy Alta",'Mapa final'!$AB$44="Moderado"),CONCATENATE("R7C",'Mapa final'!$P$44),"")</f>
        <v/>
      </c>
      <c r="W12" s="11" t="str">
        <f>IF(AND('Mapa final'!$Z$45="Muy Alta",'Mapa final'!$AB$45="Moderado"),CONCATENATE("R7C",'Mapa final'!$P$45),"")</f>
        <v/>
      </c>
      <c r="X12" s="11" t="str">
        <f>IF(AND('Mapa final'!$Z$46="Muy Alta",'Mapa final'!$AB$46="Moderado"),CONCATENATE("R7C",'Mapa final'!$P$46),"")</f>
        <v/>
      </c>
      <c r="Y12" s="11" t="str">
        <f>IF(AND('Mapa final'!$Z$47="Muy Alta",'Mapa final'!$AB$47="Moderado"),CONCATENATE("R7C",'Mapa final'!$P$47),"")</f>
        <v/>
      </c>
      <c r="Z12" s="11" t="str">
        <f>IF(AND('Mapa final'!$Z$48="Muy Alta",'Mapa final'!$AB$48="Moderado"),CONCATENATE("R7C",'Mapa final'!$P$48),"")</f>
        <v/>
      </c>
      <c r="AA12" s="12" t="str">
        <f>IF(AND('Mapa final'!$Z$49="Muy Alta",'Mapa final'!$AB$49="Moderado"),CONCATENATE("R7C",'Mapa final'!$P$49),"")</f>
        <v/>
      </c>
      <c r="AB12" s="10" t="str">
        <f>IF(AND('Mapa final'!$Z$44="Muy Alta",'Mapa final'!$AB$44="Mayor"),CONCATENATE("R7C",'Mapa final'!$P$44),"")</f>
        <v/>
      </c>
      <c r="AC12" s="11" t="str">
        <f>IF(AND('Mapa final'!$Z$45="Muy Alta",'Mapa final'!$AB$45="Mayor"),CONCATENATE("R7C",'Mapa final'!$P$45),"")</f>
        <v/>
      </c>
      <c r="AD12" s="11" t="str">
        <f>IF(AND('Mapa final'!$Z$46="Muy Alta",'Mapa final'!$AB$46="Mayor"),CONCATENATE("R7C",'Mapa final'!$P$46),"")</f>
        <v/>
      </c>
      <c r="AE12" s="11" t="str">
        <f>IF(AND('Mapa final'!$Z$47="Muy Alta",'Mapa final'!$AB$47="Mayor"),CONCATENATE("R7C",'Mapa final'!$P$47),"")</f>
        <v/>
      </c>
      <c r="AF12" s="11" t="str">
        <f>IF(AND('Mapa final'!$Z$48="Muy Alta",'Mapa final'!$AB$48="Mayor"),CONCATENATE("R7C",'Mapa final'!$P$48),"")</f>
        <v/>
      </c>
      <c r="AG12" s="12" t="str">
        <f>IF(AND('Mapa final'!$Z$49="Muy Alta",'Mapa final'!$AB$49="Mayor"),CONCATENATE("R7C",'Mapa final'!$P$49),"")</f>
        <v/>
      </c>
      <c r="AH12" s="13" t="str">
        <f>IF(AND('Mapa final'!$Z$44="Muy Alta",'Mapa final'!$AB$44="Catastrófico"),CONCATENATE("R7C",'Mapa final'!$P$44),"")</f>
        <v/>
      </c>
      <c r="AI12" s="14" t="str">
        <f>IF(AND('Mapa final'!$Z$45="Muy Alta",'Mapa final'!$AB$45="Catastrófico"),CONCATENATE("R7C",'Mapa final'!$P$45),"")</f>
        <v/>
      </c>
      <c r="AJ12" s="14" t="str">
        <f>IF(AND('Mapa final'!$Z$46="Muy Alta",'Mapa final'!$AB$46="Catastrófico"),CONCATENATE("R7C",'Mapa final'!$P$46),"")</f>
        <v/>
      </c>
      <c r="AK12" s="14" t="str">
        <f>IF(AND('Mapa final'!$Z$47="Muy Alta",'Mapa final'!$AB$47="Catastrófico"),CONCATENATE("R7C",'Mapa final'!$P$47),"")</f>
        <v/>
      </c>
      <c r="AL12" s="14" t="str">
        <f>IF(AND('Mapa final'!$Z$48="Muy Alta",'Mapa final'!$AB$48="Catastrófico"),CONCATENATE("R7C",'Mapa final'!$P$48),"")</f>
        <v/>
      </c>
      <c r="AM12" s="15" t="str">
        <f>IF(AND('Mapa final'!$Z$49="Muy Alta",'Mapa final'!$AB$49="Catastrófico"),CONCATENATE("R7C",'Mapa final'!$P$49),"")</f>
        <v/>
      </c>
      <c r="AN12" s="41"/>
      <c r="AO12" s="323"/>
      <c r="AP12" s="324"/>
      <c r="AQ12" s="324"/>
      <c r="AR12" s="324"/>
      <c r="AS12" s="324"/>
      <c r="AT12" s="325"/>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row>
    <row r="13" spans="1:91" ht="15" customHeight="1" x14ac:dyDescent="0.25">
      <c r="A13" s="41"/>
      <c r="B13" s="218"/>
      <c r="C13" s="218"/>
      <c r="D13" s="219"/>
      <c r="E13" s="317"/>
      <c r="F13" s="316"/>
      <c r="G13" s="316"/>
      <c r="H13" s="316"/>
      <c r="I13" s="332"/>
      <c r="J13" s="10" t="str">
        <f>IF(AND('Mapa final'!$Z$50="Muy Alta",'Mapa final'!$AB$50="Leve"),CONCATENATE("R8C",'Mapa final'!$P$50),"")</f>
        <v/>
      </c>
      <c r="K13" s="11" t="str">
        <f>IF(AND('Mapa final'!$Z$51="Muy Alta",'Mapa final'!$AB$51="Leve"),CONCATENATE("R8C",'Mapa final'!$P$51),"")</f>
        <v/>
      </c>
      <c r="L13" s="11" t="str">
        <f>IF(AND('Mapa final'!$Z$52="Muy Alta",'Mapa final'!$AB$52="Leve"),CONCATENATE("R8C",'Mapa final'!$P$52),"")</f>
        <v/>
      </c>
      <c r="M13" s="11" t="str">
        <f>IF(AND('Mapa final'!$Z$53="Muy Alta",'Mapa final'!$AB$53="Leve"),CONCATENATE("R8C",'Mapa final'!$P$53),"")</f>
        <v/>
      </c>
      <c r="N13" s="11" t="str">
        <f>IF(AND('Mapa final'!$Z$54="Muy Alta",'Mapa final'!$AB$54="Leve"),CONCATENATE("R8C",'Mapa final'!$P$54),"")</f>
        <v/>
      </c>
      <c r="O13" s="12" t="str">
        <f>IF(AND('Mapa final'!$Z$55="Muy Alta",'Mapa final'!$AB$55="Leve"),CONCATENATE("R8C",'Mapa final'!$P$55),"")</f>
        <v/>
      </c>
      <c r="P13" s="10" t="str">
        <f>IF(AND('Mapa final'!$Z$50="Muy Alta",'Mapa final'!$AB$50="Menor"),CONCATENATE("R8C",'Mapa final'!$P$50),"")</f>
        <v/>
      </c>
      <c r="Q13" s="11" t="str">
        <f>IF(AND('Mapa final'!$Z$51="Muy Alta",'Mapa final'!$AB$51="Menor"),CONCATENATE("R8C",'Mapa final'!$P$51),"")</f>
        <v/>
      </c>
      <c r="R13" s="11" t="str">
        <f>IF(AND('Mapa final'!$Z$52="Muy Alta",'Mapa final'!$AB$52="Menor"),CONCATENATE("R8C",'Mapa final'!$P$52),"")</f>
        <v/>
      </c>
      <c r="S13" s="11" t="str">
        <f>IF(AND('Mapa final'!$Z$53="Muy Alta",'Mapa final'!$AB$53="Menor"),CONCATENATE("R8C",'Mapa final'!$P$53),"")</f>
        <v/>
      </c>
      <c r="T13" s="11" t="str">
        <f>IF(AND('Mapa final'!$Z$54="Muy Alta",'Mapa final'!$AB$54="Menor"),CONCATENATE("R8C",'Mapa final'!$P$54),"")</f>
        <v/>
      </c>
      <c r="U13" s="12" t="str">
        <f>IF(AND('Mapa final'!$Z$55="Muy Alta",'Mapa final'!$AB$55="Menor"),CONCATENATE("R8C",'Mapa final'!$P$55),"")</f>
        <v/>
      </c>
      <c r="V13" s="10" t="str">
        <f>IF(AND('Mapa final'!$Z$50="Muy Alta",'Mapa final'!$AB$50="Moderado"),CONCATENATE("R8C",'Mapa final'!$P$50),"")</f>
        <v/>
      </c>
      <c r="W13" s="11" t="str">
        <f>IF(AND('Mapa final'!$Z$51="Muy Alta",'Mapa final'!$AB$51="Moderado"),CONCATENATE("R8C",'Mapa final'!$P$51),"")</f>
        <v/>
      </c>
      <c r="X13" s="11" t="str">
        <f>IF(AND('Mapa final'!$Z$52="Muy Alta",'Mapa final'!$AB$52="Moderado"),CONCATENATE("R8C",'Mapa final'!$P$52),"")</f>
        <v/>
      </c>
      <c r="Y13" s="11" t="str">
        <f>IF(AND('Mapa final'!$Z$53="Muy Alta",'Mapa final'!$AB$53="Moderado"),CONCATENATE("R8C",'Mapa final'!$P$53),"")</f>
        <v/>
      </c>
      <c r="Z13" s="11" t="str">
        <f>IF(AND('Mapa final'!$Z$54="Muy Alta",'Mapa final'!$AB$54="Moderado"),CONCATENATE("R8C",'Mapa final'!$P$54),"")</f>
        <v/>
      </c>
      <c r="AA13" s="12" t="str">
        <f>IF(AND('Mapa final'!$Z$55="Muy Alta",'Mapa final'!$AB$55="Moderado"),CONCATENATE("R8C",'Mapa final'!$P$55),"")</f>
        <v/>
      </c>
      <c r="AB13" s="10" t="str">
        <f>IF(AND('Mapa final'!$Z$50="Muy Alta",'Mapa final'!$AB$50="Mayor"),CONCATENATE("R8C",'Mapa final'!$P$50),"")</f>
        <v/>
      </c>
      <c r="AC13" s="11" t="str">
        <f>IF(AND('Mapa final'!$Z$51="Muy Alta",'Mapa final'!$AB$51="Mayor"),CONCATENATE("R8C",'Mapa final'!$P$51),"")</f>
        <v/>
      </c>
      <c r="AD13" s="11" t="str">
        <f>IF(AND('Mapa final'!$Z$52="Muy Alta",'Mapa final'!$AB$52="Mayor"),CONCATENATE("R8C",'Mapa final'!$P$52),"")</f>
        <v/>
      </c>
      <c r="AE13" s="11" t="str">
        <f>IF(AND('Mapa final'!$Z$53="Muy Alta",'Mapa final'!$AB$53="Mayor"),CONCATENATE("R8C",'Mapa final'!$P$53),"")</f>
        <v/>
      </c>
      <c r="AF13" s="11" t="str">
        <f>IF(AND('Mapa final'!$Z$54="Muy Alta",'Mapa final'!$AB$54="Mayor"),CONCATENATE("R8C",'Mapa final'!$P$54),"")</f>
        <v/>
      </c>
      <c r="AG13" s="12" t="str">
        <f>IF(AND('Mapa final'!$Z$55="Muy Alta",'Mapa final'!$AB$55="Mayor"),CONCATENATE("R8C",'Mapa final'!$P$55),"")</f>
        <v/>
      </c>
      <c r="AH13" s="13" t="str">
        <f>IF(AND('Mapa final'!$Z$50="Muy Alta",'Mapa final'!$AB$50="Catastrófico"),CONCATENATE("R8C",'Mapa final'!$P$50),"")</f>
        <v/>
      </c>
      <c r="AI13" s="14" t="str">
        <f>IF(AND('Mapa final'!$Z$51="Muy Alta",'Mapa final'!$AB$51="Catastrófico"),CONCATENATE("R8C",'Mapa final'!$P$51),"")</f>
        <v/>
      </c>
      <c r="AJ13" s="14" t="str">
        <f>IF(AND('Mapa final'!$Z$52="Muy Alta",'Mapa final'!$AB$52="Catastrófico"),CONCATENATE("R8C",'Mapa final'!$P$52),"")</f>
        <v/>
      </c>
      <c r="AK13" s="14" t="str">
        <f>IF(AND('Mapa final'!$Z$53="Muy Alta",'Mapa final'!$AB$53="Catastrófico"),CONCATENATE("R8C",'Mapa final'!$P$53),"")</f>
        <v/>
      </c>
      <c r="AL13" s="14" t="str">
        <f>IF(AND('Mapa final'!$Z$54="Muy Alta",'Mapa final'!$AB$54="Catastrófico"),CONCATENATE("R8C",'Mapa final'!$P$54),"")</f>
        <v/>
      </c>
      <c r="AM13" s="15" t="str">
        <f>IF(AND('Mapa final'!$Z$55="Muy Alta",'Mapa final'!$AB$55="Catastrófico"),CONCATENATE("R8C",'Mapa final'!$P$55),"")</f>
        <v/>
      </c>
      <c r="AN13" s="41"/>
      <c r="AO13" s="323"/>
      <c r="AP13" s="324"/>
      <c r="AQ13" s="324"/>
      <c r="AR13" s="324"/>
      <c r="AS13" s="324"/>
      <c r="AT13" s="325"/>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row>
    <row r="14" spans="1:91" ht="15" customHeight="1" x14ac:dyDescent="0.25">
      <c r="A14" s="41"/>
      <c r="B14" s="218"/>
      <c r="C14" s="218"/>
      <c r="D14" s="219"/>
      <c r="E14" s="317"/>
      <c r="F14" s="316"/>
      <c r="G14" s="316"/>
      <c r="H14" s="316"/>
      <c r="I14" s="332"/>
      <c r="J14" s="10" t="str">
        <f>IF(AND('Mapa final'!$Z$56="Muy Alta",'Mapa final'!$AB$56="Leve"),CONCATENATE("R9C",'Mapa final'!$P$56),"")</f>
        <v/>
      </c>
      <c r="K14" s="11" t="str">
        <f>IF(AND('Mapa final'!$Z$57="Muy Alta",'Mapa final'!$AB$57="Leve"),CONCATENATE("R9C",'Mapa final'!$P$57),"")</f>
        <v/>
      </c>
      <c r="L14" s="11" t="str">
        <f>IF(AND('Mapa final'!$Z$58="Muy Alta",'Mapa final'!$AB$58="Leve"),CONCATENATE("R9C",'Mapa final'!$P$58),"")</f>
        <v/>
      </c>
      <c r="M14" s="11" t="str">
        <f>IF(AND('Mapa final'!$Z$59="Muy Alta",'Mapa final'!$AB$59="Leve"),CONCATENATE("R9C",'Mapa final'!$P$59),"")</f>
        <v/>
      </c>
      <c r="N14" s="11" t="str">
        <f>IF(AND('Mapa final'!$Z$60="Muy Alta",'Mapa final'!$AB$60="Leve"),CONCATENATE("R9C",'Mapa final'!$P$60),"")</f>
        <v/>
      </c>
      <c r="O14" s="12" t="str">
        <f>IF(AND('Mapa final'!$Z$61="Muy Alta",'Mapa final'!$AB$61="Leve"),CONCATENATE("R9C",'Mapa final'!$P$61),"")</f>
        <v/>
      </c>
      <c r="P14" s="10" t="str">
        <f>IF(AND('Mapa final'!$Z$56="Muy Alta",'Mapa final'!$AB$56="Menor"),CONCATENATE("R9C",'Mapa final'!$P$56),"")</f>
        <v/>
      </c>
      <c r="Q14" s="11" t="str">
        <f>IF(AND('Mapa final'!$Z$57="Muy Alta",'Mapa final'!$AB$57="Menor"),CONCATENATE("R9C",'Mapa final'!$P$57),"")</f>
        <v/>
      </c>
      <c r="R14" s="11" t="str">
        <f>IF(AND('Mapa final'!$Z$58="Muy Alta",'Mapa final'!$AB$58="Menor"),CONCATENATE("R9C",'Mapa final'!$P$58),"")</f>
        <v/>
      </c>
      <c r="S14" s="11" t="str">
        <f>IF(AND('Mapa final'!$Z$59="Muy Alta",'Mapa final'!$AB$59="Menor"),CONCATENATE("R9C",'Mapa final'!$P$59),"")</f>
        <v/>
      </c>
      <c r="T14" s="11" t="str">
        <f>IF(AND('Mapa final'!$Z$60="Muy Alta",'Mapa final'!$AB$60="Menor"),CONCATENATE("R9C",'Mapa final'!$P$60),"")</f>
        <v/>
      </c>
      <c r="U14" s="12" t="str">
        <f>IF(AND('Mapa final'!$Z$61="Muy Alta",'Mapa final'!$AB$61="Menor"),CONCATENATE("R9C",'Mapa final'!$P$61),"")</f>
        <v/>
      </c>
      <c r="V14" s="10" t="str">
        <f>IF(AND('Mapa final'!$Z$56="Muy Alta",'Mapa final'!$AB$56="Moderado"),CONCATENATE("R9C",'Mapa final'!$P$56),"")</f>
        <v/>
      </c>
      <c r="W14" s="11" t="str">
        <f>IF(AND('Mapa final'!$Z$57="Muy Alta",'Mapa final'!$AB$57="Moderado"),CONCATENATE("R9C",'Mapa final'!$P$57),"")</f>
        <v/>
      </c>
      <c r="X14" s="11" t="str">
        <f>IF(AND('Mapa final'!$Z$58="Muy Alta",'Mapa final'!$AB$58="Moderado"),CONCATENATE("R9C",'Mapa final'!$P$58),"")</f>
        <v/>
      </c>
      <c r="Y14" s="11" t="str">
        <f>IF(AND('Mapa final'!$Z$59="Muy Alta",'Mapa final'!$AB$59="Moderado"),CONCATENATE("R9C",'Mapa final'!$P$59),"")</f>
        <v/>
      </c>
      <c r="Z14" s="11" t="str">
        <f>IF(AND('Mapa final'!$Z$60="Muy Alta",'Mapa final'!$AB$60="Moderado"),CONCATENATE("R9C",'Mapa final'!$P$60),"")</f>
        <v/>
      </c>
      <c r="AA14" s="12" t="str">
        <f>IF(AND('Mapa final'!$Z$61="Muy Alta",'Mapa final'!$AB$61="Moderado"),CONCATENATE("R9C",'Mapa final'!$P$61),"")</f>
        <v/>
      </c>
      <c r="AB14" s="10" t="str">
        <f>IF(AND('Mapa final'!$Z$56="Muy Alta",'Mapa final'!$AB$56="Mayor"),CONCATENATE("R9C",'Mapa final'!$P$56),"")</f>
        <v/>
      </c>
      <c r="AC14" s="11" t="str">
        <f>IF(AND('Mapa final'!$Z$57="Muy Alta",'Mapa final'!$AB$57="Mayor"),CONCATENATE("R9C",'Mapa final'!$P$57),"")</f>
        <v/>
      </c>
      <c r="AD14" s="11" t="str">
        <f>IF(AND('Mapa final'!$Z$58="Muy Alta",'Mapa final'!$AB$58="Mayor"),CONCATENATE("R9C",'Mapa final'!$P$58),"")</f>
        <v/>
      </c>
      <c r="AE14" s="11" t="str">
        <f>IF(AND('Mapa final'!$Z$59="Muy Alta",'Mapa final'!$AB$59="Mayor"),CONCATENATE("R9C",'Mapa final'!$P$59),"")</f>
        <v/>
      </c>
      <c r="AF14" s="11" t="str">
        <f>IF(AND('Mapa final'!$Z$60="Muy Alta",'Mapa final'!$AB$60="Mayor"),CONCATENATE("R9C",'Mapa final'!$P$60),"")</f>
        <v/>
      </c>
      <c r="AG14" s="12" t="str">
        <f>IF(AND('Mapa final'!$Z$61="Muy Alta",'Mapa final'!$AB$61="Mayor"),CONCATENATE("R9C",'Mapa final'!$P$61),"")</f>
        <v/>
      </c>
      <c r="AH14" s="13" t="str">
        <f>IF(AND('Mapa final'!$Z$56="Muy Alta",'Mapa final'!$AB$56="Catastrófico"),CONCATENATE("R9C",'Mapa final'!$P$56),"")</f>
        <v/>
      </c>
      <c r="AI14" s="14" t="str">
        <f>IF(AND('Mapa final'!$Z$57="Muy Alta",'Mapa final'!$AB$57="Catastrófico"),CONCATENATE("R9C",'Mapa final'!$P$57),"")</f>
        <v/>
      </c>
      <c r="AJ14" s="14" t="str">
        <f>IF(AND('Mapa final'!$Z$58="Muy Alta",'Mapa final'!$AB$58="Catastrófico"),CONCATENATE("R9C",'Mapa final'!$P$58),"")</f>
        <v/>
      </c>
      <c r="AK14" s="14" t="str">
        <f>IF(AND('Mapa final'!$Z$59="Muy Alta",'Mapa final'!$AB$59="Catastrófico"),CONCATENATE("R9C",'Mapa final'!$P$59),"")</f>
        <v/>
      </c>
      <c r="AL14" s="14" t="str">
        <f>IF(AND('Mapa final'!$Z$60="Muy Alta",'Mapa final'!$AB$60="Catastrófico"),CONCATENATE("R9C",'Mapa final'!$P$60),"")</f>
        <v/>
      </c>
      <c r="AM14" s="15" t="str">
        <f>IF(AND('Mapa final'!$Z$61="Muy Alta",'Mapa final'!$AB$61="Catastrófico"),CONCATENATE("R9C",'Mapa final'!$P$61),"")</f>
        <v/>
      </c>
      <c r="AN14" s="41"/>
      <c r="AO14" s="323"/>
      <c r="AP14" s="324"/>
      <c r="AQ14" s="324"/>
      <c r="AR14" s="324"/>
      <c r="AS14" s="324"/>
      <c r="AT14" s="325"/>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row>
    <row r="15" spans="1:91" ht="15.75" customHeight="1" thickBot="1" x14ac:dyDescent="0.3">
      <c r="A15" s="41"/>
      <c r="B15" s="218"/>
      <c r="C15" s="218"/>
      <c r="D15" s="219"/>
      <c r="E15" s="318"/>
      <c r="F15" s="319"/>
      <c r="G15" s="319"/>
      <c r="H15" s="319"/>
      <c r="I15" s="333"/>
      <c r="J15" s="16" t="str">
        <f>IF(AND('Mapa final'!$Z$62="Muy Alta",'Mapa final'!$AB$62="Leve"),CONCATENATE("R10C",'Mapa final'!$P$62),"")</f>
        <v/>
      </c>
      <c r="K15" s="17" t="str">
        <f>IF(AND('Mapa final'!$Z$63="Muy Alta",'Mapa final'!$AB$63="Leve"),CONCATENATE("R10C",'Mapa final'!$P$63),"")</f>
        <v/>
      </c>
      <c r="L15" s="17" t="str">
        <f>IF(AND('Mapa final'!$Z$64="Muy Alta",'Mapa final'!$AB$64="Leve"),CONCATENATE("R10C",'Mapa final'!$P$64),"")</f>
        <v/>
      </c>
      <c r="M15" s="17" t="str">
        <f>IF(AND('Mapa final'!$Z$65="Muy Alta",'Mapa final'!$AB$65="Leve"),CONCATENATE("R10C",'Mapa final'!$P$65),"")</f>
        <v/>
      </c>
      <c r="N15" s="17" t="str">
        <f>IF(AND('Mapa final'!$Z$66="Muy Alta",'Mapa final'!$AB$66="Leve"),CONCATENATE("R10C",'Mapa final'!$P$66),"")</f>
        <v/>
      </c>
      <c r="O15" s="18" t="str">
        <f>IF(AND('Mapa final'!$Z$67="Muy Alta",'Mapa final'!$AB$67="Leve"),CONCATENATE("R10C",'Mapa final'!$P$67),"")</f>
        <v/>
      </c>
      <c r="P15" s="10" t="str">
        <f>IF(AND('Mapa final'!$Z$62="Muy Alta",'Mapa final'!$AB$62="Menor"),CONCATENATE("R10C",'Mapa final'!$P$62),"")</f>
        <v/>
      </c>
      <c r="Q15" s="11" t="str">
        <f>IF(AND('Mapa final'!$Z$63="Muy Alta",'Mapa final'!$AB$63="Menor"),CONCATENATE("R10C",'Mapa final'!$P$63),"")</f>
        <v/>
      </c>
      <c r="R15" s="11" t="str">
        <f>IF(AND('Mapa final'!$Z$64="Muy Alta",'Mapa final'!$AB$64="Menor"),CONCATENATE("R10C",'Mapa final'!$P$64),"")</f>
        <v/>
      </c>
      <c r="S15" s="11" t="str">
        <f>IF(AND('Mapa final'!$Z$65="Muy Alta",'Mapa final'!$AB$65="Menor"),CONCATENATE("R10C",'Mapa final'!$P$65),"")</f>
        <v/>
      </c>
      <c r="T15" s="11" t="str">
        <f>IF(AND('Mapa final'!$Z$66="Muy Alta",'Mapa final'!$AB$66="Menor"),CONCATENATE("R10C",'Mapa final'!$P$66),"")</f>
        <v/>
      </c>
      <c r="U15" s="12" t="str">
        <f>IF(AND('Mapa final'!$Z$67="Muy Alta",'Mapa final'!$AB$67="Menor"),CONCATENATE("R10C",'Mapa final'!$P$67),"")</f>
        <v/>
      </c>
      <c r="V15" s="16" t="str">
        <f>IF(AND('Mapa final'!$Z$62="Muy Alta",'Mapa final'!$AB$62="Moderado"),CONCATENATE("R10C",'Mapa final'!$P$62),"")</f>
        <v/>
      </c>
      <c r="W15" s="17" t="str">
        <f>IF(AND('Mapa final'!$Z$63="Muy Alta",'Mapa final'!$AB$63="Moderado"),CONCATENATE("R10C",'Mapa final'!$P$63),"")</f>
        <v/>
      </c>
      <c r="X15" s="17" t="str">
        <f>IF(AND('Mapa final'!$Z$64="Muy Alta",'Mapa final'!$AB$64="Moderado"),CONCATENATE("R10C",'Mapa final'!$P$64),"")</f>
        <v/>
      </c>
      <c r="Y15" s="17" t="str">
        <f>IF(AND('Mapa final'!$Z$65="Muy Alta",'Mapa final'!$AB$65="Moderado"),CONCATENATE("R10C",'Mapa final'!$P$65),"")</f>
        <v/>
      </c>
      <c r="Z15" s="17" t="str">
        <f>IF(AND('Mapa final'!$Z$66="Muy Alta",'Mapa final'!$AB$66="Moderado"),CONCATENATE("R10C",'Mapa final'!$P$66),"")</f>
        <v/>
      </c>
      <c r="AA15" s="18" t="str">
        <f>IF(AND('Mapa final'!$Z$67="Muy Alta",'Mapa final'!$AB$67="Moderado"),CONCATENATE("R10C",'Mapa final'!$P$67),"")</f>
        <v/>
      </c>
      <c r="AB15" s="10" t="str">
        <f>IF(AND('Mapa final'!$Z$62="Muy Alta",'Mapa final'!$AB$62="Mayor"),CONCATENATE("R10C",'Mapa final'!$P$62),"")</f>
        <v/>
      </c>
      <c r="AC15" s="11" t="str">
        <f>IF(AND('Mapa final'!$Z$63="Muy Alta",'Mapa final'!$AB$63="Mayor"),CONCATENATE("R10C",'Mapa final'!$P$63),"")</f>
        <v/>
      </c>
      <c r="AD15" s="11" t="str">
        <f>IF(AND('Mapa final'!$Z$64="Muy Alta",'Mapa final'!$AB$64="Mayor"),CONCATENATE("R10C",'Mapa final'!$P$64),"")</f>
        <v/>
      </c>
      <c r="AE15" s="11" t="str">
        <f>IF(AND('Mapa final'!$Z$65="Muy Alta",'Mapa final'!$AB$65="Mayor"),CONCATENATE("R10C",'Mapa final'!$P$65),"")</f>
        <v/>
      </c>
      <c r="AF15" s="11" t="str">
        <f>IF(AND('Mapa final'!$Z$66="Muy Alta",'Mapa final'!$AB$66="Mayor"),CONCATENATE("R10C",'Mapa final'!$P$66),"")</f>
        <v/>
      </c>
      <c r="AG15" s="12" t="str">
        <f>IF(AND('Mapa final'!$Z$67="Muy Alta",'Mapa final'!$AB$67="Mayor"),CONCATENATE("R10C",'Mapa final'!$P$67),"")</f>
        <v/>
      </c>
      <c r="AH15" s="19" t="str">
        <f>IF(AND('Mapa final'!$Z$62="Muy Alta",'Mapa final'!$AB$62="Catastrófico"),CONCATENATE("R10C",'Mapa final'!$P$62),"")</f>
        <v/>
      </c>
      <c r="AI15" s="20" t="str">
        <f>IF(AND('Mapa final'!$Z$63="Muy Alta",'Mapa final'!$AB$63="Catastrófico"),CONCATENATE("R10C",'Mapa final'!$P$63),"")</f>
        <v/>
      </c>
      <c r="AJ15" s="20" t="str">
        <f>IF(AND('Mapa final'!$Z$64="Muy Alta",'Mapa final'!$AB$64="Catastrófico"),CONCATENATE("R10C",'Mapa final'!$P$64),"")</f>
        <v/>
      </c>
      <c r="AK15" s="20" t="str">
        <f>IF(AND('Mapa final'!$Z$65="Muy Alta",'Mapa final'!$AB$65="Catastrófico"),CONCATENATE("R10C",'Mapa final'!$P$65),"")</f>
        <v/>
      </c>
      <c r="AL15" s="20" t="str">
        <f>IF(AND('Mapa final'!$Z$66="Muy Alta",'Mapa final'!$AB$66="Catastrófico"),CONCATENATE("R10C",'Mapa final'!$P$66),"")</f>
        <v/>
      </c>
      <c r="AM15" s="21" t="str">
        <f>IF(AND('Mapa final'!$Z$67="Muy Alta",'Mapa final'!$AB$67="Catastrófico"),CONCATENATE("R10C",'Mapa final'!$P$67),"")</f>
        <v/>
      </c>
      <c r="AN15" s="41"/>
      <c r="AO15" s="326"/>
      <c r="AP15" s="327"/>
      <c r="AQ15" s="327"/>
      <c r="AR15" s="327"/>
      <c r="AS15" s="327"/>
      <c r="AT15" s="328"/>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row>
    <row r="16" spans="1:91" ht="15" customHeight="1" x14ac:dyDescent="0.25">
      <c r="A16" s="41"/>
      <c r="B16" s="218"/>
      <c r="C16" s="218"/>
      <c r="D16" s="219"/>
      <c r="E16" s="313" t="s">
        <v>33</v>
      </c>
      <c r="F16" s="314"/>
      <c r="G16" s="314"/>
      <c r="H16" s="314"/>
      <c r="I16" s="314"/>
      <c r="J16" s="22" t="str">
        <f>IF(AND('Mapa final'!$Z$8="Alta",'Mapa final'!$AB$8="Leve"),CONCATENATE("R1C",'Mapa final'!$P$8),"")</f>
        <v/>
      </c>
      <c r="K16" s="23" t="str">
        <f>IF(AND('Mapa final'!$Z$9="Alta",'Mapa final'!$AB$9="Leve"),CONCATENATE("R1C",'Mapa final'!$P$9),"")</f>
        <v/>
      </c>
      <c r="L16" s="23" t="str">
        <f>IF(AND('Mapa final'!$Z$10="Alta",'Mapa final'!$AB$10="Leve"),CONCATENATE("R1C",'Mapa final'!$P$10),"")</f>
        <v/>
      </c>
      <c r="M16" s="23" t="str">
        <f>IF(AND('Mapa final'!$Z$11="Alta",'Mapa final'!$AB$11="Leve"),CONCATENATE("R1C",'Mapa final'!$P$11),"")</f>
        <v/>
      </c>
      <c r="N16" s="23" t="str">
        <f>IF(AND('Mapa final'!$Z$12="Alta",'Mapa final'!$AB$12="Leve"),CONCATENATE("R1C",'Mapa final'!$P$12),"")</f>
        <v/>
      </c>
      <c r="O16" s="24" t="str">
        <f>IF(AND('Mapa final'!$Z$13="Alta",'Mapa final'!$AB$13="Leve"),CONCATENATE("R1C",'Mapa final'!$P$13),"")</f>
        <v/>
      </c>
      <c r="P16" s="22" t="str">
        <f>IF(AND('Mapa final'!$Z$8="Alta",'Mapa final'!$AB$8="Menor"),CONCATENATE("R1C",'Mapa final'!$P$8),"")</f>
        <v/>
      </c>
      <c r="Q16" s="23" t="str">
        <f>IF(AND('Mapa final'!$Z$9="Alta",'Mapa final'!$AB$9="Menor"),CONCATENATE("R1C",'Mapa final'!$P$9),"")</f>
        <v/>
      </c>
      <c r="R16" s="23" t="str">
        <f>IF(AND('Mapa final'!$Z$10="Alta",'Mapa final'!$AB$10="Menor"),CONCATENATE("R1C",'Mapa final'!$P$10),"")</f>
        <v/>
      </c>
      <c r="S16" s="23" t="str">
        <f>IF(AND('Mapa final'!$Z$11="Alta",'Mapa final'!$AB$11="Menor"),CONCATENATE("R1C",'Mapa final'!$P$11),"")</f>
        <v/>
      </c>
      <c r="T16" s="23" t="str">
        <f>IF(AND('Mapa final'!$Z$12="Alta",'Mapa final'!$AB$12="Menor"),CONCATENATE("R1C",'Mapa final'!$P$12),"")</f>
        <v/>
      </c>
      <c r="U16" s="24" t="str">
        <f>IF(AND('Mapa final'!$Z$13="Alta",'Mapa final'!$AB$13="Menor"),CONCATENATE("R1C",'Mapa final'!$P$13),"")</f>
        <v/>
      </c>
      <c r="V16" s="4" t="str">
        <f>IF(AND('Mapa final'!$Z$8="Alta",'Mapa final'!$AB$8="Moderado"),CONCATENATE("R1C",'Mapa final'!$P$8),"")</f>
        <v/>
      </c>
      <c r="W16" s="5" t="str">
        <f>IF(AND('Mapa final'!$Z$9="Alta",'Mapa final'!$AB$9="Moderado"),CONCATENATE("R1C",'Mapa final'!$P$9),"")</f>
        <v/>
      </c>
      <c r="X16" s="5" t="str">
        <f>IF(AND('Mapa final'!$Z$10="Alta",'Mapa final'!$AB$10="Moderado"),CONCATENATE("R1C",'Mapa final'!$P$10),"")</f>
        <v/>
      </c>
      <c r="Y16" s="5" t="str">
        <f>IF(AND('Mapa final'!$Z$11="Alta",'Mapa final'!$AB$11="Moderado"),CONCATENATE("R1C",'Mapa final'!$P$11),"")</f>
        <v/>
      </c>
      <c r="Z16" s="5" t="str">
        <f>IF(AND('Mapa final'!$Z$12="Alta",'Mapa final'!$AB$12="Moderado"),CONCATENATE("R1C",'Mapa final'!$P$12),"")</f>
        <v/>
      </c>
      <c r="AA16" s="6" t="str">
        <f>IF(AND('Mapa final'!$Z$13="Alta",'Mapa final'!$AB$13="Moderado"),CONCATENATE("R1C",'Mapa final'!$P$13),"")</f>
        <v/>
      </c>
      <c r="AB16" s="4" t="str">
        <f>IF(AND('Mapa final'!$Z$8="Alta",'Mapa final'!$AB$8="Mayor"),CONCATENATE("R1C",'Mapa final'!$P$8),"")</f>
        <v/>
      </c>
      <c r="AC16" s="5" t="str">
        <f>IF(AND('Mapa final'!$Z$9="Alta",'Mapa final'!$AB$9="Mayor"),CONCATENATE("R1C",'Mapa final'!$P$9),"")</f>
        <v/>
      </c>
      <c r="AD16" s="5" t="str">
        <f>IF(AND('Mapa final'!$Z$10="Alta",'Mapa final'!$AB$10="Mayor"),CONCATENATE("R1C",'Mapa final'!$P$10),"")</f>
        <v/>
      </c>
      <c r="AE16" s="5" t="str">
        <f>IF(AND('Mapa final'!$Z$11="Alta",'Mapa final'!$AB$11="Mayor"),CONCATENATE("R1C",'Mapa final'!$P$11),"")</f>
        <v/>
      </c>
      <c r="AF16" s="5" t="str">
        <f>IF(AND('Mapa final'!$Z$12="Alta",'Mapa final'!$AB$12="Mayor"),CONCATENATE("R1C",'Mapa final'!$P$12),"")</f>
        <v/>
      </c>
      <c r="AG16" s="6" t="str">
        <f>IF(AND('Mapa final'!$Z$13="Alta",'Mapa final'!$AB$13="Mayor"),CONCATENATE("R1C",'Mapa final'!$P$13),"")</f>
        <v/>
      </c>
      <c r="AH16" s="7" t="str">
        <f>IF(AND('Mapa final'!$Z$8="Alta",'Mapa final'!$AB$8="Catastrófico"),CONCATENATE("R1C",'Mapa final'!$P$8),"")</f>
        <v/>
      </c>
      <c r="AI16" s="8" t="str">
        <f>IF(AND('Mapa final'!$Z$9="Alta",'Mapa final'!$AB$9="Catastrófico"),CONCATENATE("R1C",'Mapa final'!$P$9),"")</f>
        <v/>
      </c>
      <c r="AJ16" s="8" t="str">
        <f>IF(AND('Mapa final'!$Z$10="Alta",'Mapa final'!$AB$10="Catastrófico"),CONCATENATE("R1C",'Mapa final'!$P$10),"")</f>
        <v/>
      </c>
      <c r="AK16" s="8" t="str">
        <f>IF(AND('Mapa final'!$Z$11="Alta",'Mapa final'!$AB$11="Catastrófico"),CONCATENATE("R1C",'Mapa final'!$P$11),"")</f>
        <v/>
      </c>
      <c r="AL16" s="8" t="str">
        <f>IF(AND('Mapa final'!$Z$12="Alta",'Mapa final'!$AB$12="Catastrófico"),CONCATENATE("R1C",'Mapa final'!$P$12),"")</f>
        <v/>
      </c>
      <c r="AM16" s="9" t="str">
        <f>IF(AND('Mapa final'!$Z$13="Alta",'Mapa final'!$AB$13="Catastrófico"),CONCATENATE("R1C",'Mapa final'!$P$13),"")</f>
        <v/>
      </c>
      <c r="AN16" s="41"/>
      <c r="AO16" s="304" t="s">
        <v>34</v>
      </c>
      <c r="AP16" s="305"/>
      <c r="AQ16" s="305"/>
      <c r="AR16" s="305"/>
      <c r="AS16" s="305"/>
      <c r="AT16" s="306"/>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row>
    <row r="17" spans="1:76" ht="15" customHeight="1" x14ac:dyDescent="0.25">
      <c r="A17" s="41"/>
      <c r="B17" s="218"/>
      <c r="C17" s="218"/>
      <c r="D17" s="219"/>
      <c r="E17" s="315"/>
      <c r="F17" s="316"/>
      <c r="G17" s="316"/>
      <c r="H17" s="316"/>
      <c r="I17" s="316"/>
      <c r="J17" s="25" t="str">
        <f>IF(AND('Mapa final'!$Z$14="Alta",'Mapa final'!$AB$14="Leve"),CONCATENATE("R2C",'Mapa final'!$P$14),"")</f>
        <v/>
      </c>
      <c r="K17" s="26" t="str">
        <f>IF(AND('Mapa final'!$Z$15="Alta",'Mapa final'!$AB$15="Leve"),CONCATENATE("R2C",'Mapa final'!$P$15),"")</f>
        <v/>
      </c>
      <c r="L17" s="26" t="str">
        <f>IF(AND('Mapa final'!$Z$16="Alta",'Mapa final'!$AB$16="Leve"),CONCATENATE("R2C",'Mapa final'!$P$16),"")</f>
        <v/>
      </c>
      <c r="M17" s="26" t="str">
        <f>IF(AND('Mapa final'!$Z$17="Alta",'Mapa final'!$AB$17="Leve"),CONCATENATE("R2C",'Mapa final'!$P$17),"")</f>
        <v/>
      </c>
      <c r="N17" s="26" t="str">
        <f>IF(AND('Mapa final'!$Z$18="Alta",'Mapa final'!$AB$18="Leve"),CONCATENATE("R2C",'Mapa final'!$P$18),"")</f>
        <v/>
      </c>
      <c r="O17" s="27" t="str">
        <f>IF(AND('Mapa final'!$Z$19="Alta",'Mapa final'!$AB$19="Leve"),CONCATENATE("R2C",'Mapa final'!$P$19),"")</f>
        <v/>
      </c>
      <c r="P17" s="25" t="str">
        <f>IF(AND('Mapa final'!$Z$14="Alta",'Mapa final'!$AB$14="Menor"),CONCATENATE("R2C",'Mapa final'!$P$14),"")</f>
        <v/>
      </c>
      <c r="Q17" s="26" t="str">
        <f>IF(AND('Mapa final'!$Z$15="Alta",'Mapa final'!$AB$15="Menor"),CONCATENATE("R2C",'Mapa final'!$P$15),"")</f>
        <v/>
      </c>
      <c r="R17" s="26" t="str">
        <f>IF(AND('Mapa final'!$Z$16="Alta",'Mapa final'!$AB$16="Menor"),CONCATENATE("R2C",'Mapa final'!$P$16),"")</f>
        <v/>
      </c>
      <c r="S17" s="26" t="str">
        <f>IF(AND('Mapa final'!$Z$17="Alta",'Mapa final'!$AB$17="Menor"),CONCATENATE("R2C",'Mapa final'!$P$17),"")</f>
        <v/>
      </c>
      <c r="T17" s="26" t="str">
        <f>IF(AND('Mapa final'!$Z$18="Alta",'Mapa final'!$AB$18="Menor"),CONCATENATE("R2C",'Mapa final'!$P$18),"")</f>
        <v/>
      </c>
      <c r="U17" s="27" t="str">
        <f>IF(AND('Mapa final'!$Z$19="Alta",'Mapa final'!$AB$19="Menor"),CONCATENATE("R2C",'Mapa final'!$P$19),"")</f>
        <v/>
      </c>
      <c r="V17" s="10" t="str">
        <f>IF(AND('Mapa final'!$Z$14="Alta",'Mapa final'!$AB$14="Moderado"),CONCATENATE("R2C",'Mapa final'!$P$14),"")</f>
        <v/>
      </c>
      <c r="W17" s="11" t="str">
        <f>IF(AND('Mapa final'!$Z$15="Alta",'Mapa final'!$AB$15="Moderado"),CONCATENATE("R2C",'Mapa final'!$P$15),"")</f>
        <v/>
      </c>
      <c r="X17" s="11" t="str">
        <f>IF(AND('Mapa final'!$Z$16="Alta",'Mapa final'!$AB$16="Moderado"),CONCATENATE("R2C",'Mapa final'!$P$16),"")</f>
        <v/>
      </c>
      <c r="Y17" s="11" t="str">
        <f>IF(AND('Mapa final'!$Z$17="Alta",'Mapa final'!$AB$17="Moderado"),CONCATENATE("R2C",'Mapa final'!$P$17),"")</f>
        <v/>
      </c>
      <c r="Z17" s="11" t="str">
        <f>IF(AND('Mapa final'!$Z$18="Alta",'Mapa final'!$AB$18="Moderado"),CONCATENATE("R2C",'Mapa final'!$P$18),"")</f>
        <v/>
      </c>
      <c r="AA17" s="12" t="str">
        <f>IF(AND('Mapa final'!$Z$19="Alta",'Mapa final'!$AB$19="Moderado"),CONCATENATE("R2C",'Mapa final'!$P$19),"")</f>
        <v/>
      </c>
      <c r="AB17" s="10" t="str">
        <f>IF(AND('Mapa final'!$Z$14="Alta",'Mapa final'!$AB$14="Mayor"),CONCATENATE("R2C",'Mapa final'!$P$14),"")</f>
        <v/>
      </c>
      <c r="AC17" s="11" t="str">
        <f>IF(AND('Mapa final'!$Z$15="Alta",'Mapa final'!$AB$15="Mayor"),CONCATENATE("R2C",'Mapa final'!$P$15),"")</f>
        <v/>
      </c>
      <c r="AD17" s="11" t="str">
        <f>IF(AND('Mapa final'!$Z$16="Alta",'Mapa final'!$AB$16="Mayor"),CONCATENATE("R2C",'Mapa final'!$P$16),"")</f>
        <v/>
      </c>
      <c r="AE17" s="11" t="str">
        <f>IF(AND('Mapa final'!$Z$17="Alta",'Mapa final'!$AB$17="Mayor"),CONCATENATE("R2C",'Mapa final'!$P$17),"")</f>
        <v/>
      </c>
      <c r="AF17" s="11" t="str">
        <f>IF(AND('Mapa final'!$Z$18="Alta",'Mapa final'!$AB$18="Mayor"),CONCATENATE("R2C",'Mapa final'!$P$18),"")</f>
        <v/>
      </c>
      <c r="AG17" s="12" t="str">
        <f>IF(AND('Mapa final'!$Z$19="Alta",'Mapa final'!$AB$19="Mayor"),CONCATENATE("R2C",'Mapa final'!$P$19),"")</f>
        <v/>
      </c>
      <c r="AH17" s="13" t="str">
        <f>IF(AND('Mapa final'!$Z$14="Alta",'Mapa final'!$AB$14="Catastrófico"),CONCATENATE("R2C",'Mapa final'!$P$14),"")</f>
        <v/>
      </c>
      <c r="AI17" s="14" t="str">
        <f>IF(AND('Mapa final'!$Z$15="Alta",'Mapa final'!$AB$15="Catastrófico"),CONCATENATE("R2C",'Mapa final'!$P$15),"")</f>
        <v/>
      </c>
      <c r="AJ17" s="14" t="str">
        <f>IF(AND('Mapa final'!$Z$16="Alta",'Mapa final'!$AB$16="Catastrófico"),CONCATENATE("R2C",'Mapa final'!$P$16),"")</f>
        <v/>
      </c>
      <c r="AK17" s="14" t="str">
        <f>IF(AND('Mapa final'!$Z$17="Alta",'Mapa final'!$AB$17="Catastrófico"),CONCATENATE("R2C",'Mapa final'!$P$17),"")</f>
        <v/>
      </c>
      <c r="AL17" s="14" t="str">
        <f>IF(AND('Mapa final'!$Z$18="Alta",'Mapa final'!$AB$18="Catastrófico"),CONCATENATE("R2C",'Mapa final'!$P$18),"")</f>
        <v/>
      </c>
      <c r="AM17" s="15" t="str">
        <f>IF(AND('Mapa final'!$Z$19="Alta",'Mapa final'!$AB$19="Catastrófico"),CONCATENATE("R2C",'Mapa final'!$P$19),"")</f>
        <v/>
      </c>
      <c r="AN17" s="41"/>
      <c r="AO17" s="307"/>
      <c r="AP17" s="308"/>
      <c r="AQ17" s="308"/>
      <c r="AR17" s="308"/>
      <c r="AS17" s="308"/>
      <c r="AT17" s="309"/>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row>
    <row r="18" spans="1:76" ht="15" customHeight="1" x14ac:dyDescent="0.25">
      <c r="A18" s="41"/>
      <c r="B18" s="218"/>
      <c r="C18" s="218"/>
      <c r="D18" s="219"/>
      <c r="E18" s="317"/>
      <c r="F18" s="316"/>
      <c r="G18" s="316"/>
      <c r="H18" s="316"/>
      <c r="I18" s="316"/>
      <c r="J18" s="25" t="str">
        <f>IF(AND('Mapa final'!$Z$20="Alta",'Mapa final'!$AB$20="Leve"),CONCATENATE("R3C",'Mapa final'!$P$20),"")</f>
        <v/>
      </c>
      <c r="K18" s="26" t="str">
        <f>IF(AND('Mapa final'!$Z$21="Alta",'Mapa final'!$AB$21="Leve"),CONCATENATE("R3C",'Mapa final'!$P$21),"")</f>
        <v/>
      </c>
      <c r="L18" s="26" t="str">
        <f>IF(AND('Mapa final'!$Z$22="Alta",'Mapa final'!$AB$22="Leve"),CONCATENATE("R3C",'Mapa final'!$P$22),"")</f>
        <v/>
      </c>
      <c r="M18" s="26" t="str">
        <f>IF(AND('Mapa final'!$Z$23="Alta",'Mapa final'!$AB$23="Leve"),CONCATENATE("R3C",'Mapa final'!$P$23),"")</f>
        <v/>
      </c>
      <c r="N18" s="26" t="str">
        <f>IF(AND('Mapa final'!$Z$24="Alta",'Mapa final'!$AB$24="Leve"),CONCATENATE("R3C",'Mapa final'!$P$24),"")</f>
        <v/>
      </c>
      <c r="O18" s="27" t="str">
        <f>IF(AND('Mapa final'!$Z$25="Alta",'Mapa final'!$AB$25="Leve"),CONCATENATE("R3C",'Mapa final'!$P$25),"")</f>
        <v/>
      </c>
      <c r="P18" s="25" t="str">
        <f>IF(AND('Mapa final'!$Z$20="Alta",'Mapa final'!$AB$20="Menor"),CONCATENATE("R3C",'Mapa final'!$P$20),"")</f>
        <v/>
      </c>
      <c r="Q18" s="26" t="str">
        <f>IF(AND('Mapa final'!$Z$21="Alta",'Mapa final'!$AB$21="Menor"),CONCATENATE("R3C",'Mapa final'!$P$21),"")</f>
        <v/>
      </c>
      <c r="R18" s="26" t="str">
        <f>IF(AND('Mapa final'!$Z$22="Alta",'Mapa final'!$AB$22="Menor"),CONCATENATE("R3C",'Mapa final'!$P$22),"")</f>
        <v/>
      </c>
      <c r="S18" s="26" t="str">
        <f>IF(AND('Mapa final'!$Z$23="Alta",'Mapa final'!$AB$23="Menor"),CONCATENATE("R3C",'Mapa final'!$P$23),"")</f>
        <v/>
      </c>
      <c r="T18" s="26" t="str">
        <f>IF(AND('Mapa final'!$Z$24="Alta",'Mapa final'!$AB$24="Menor"),CONCATENATE("R3C",'Mapa final'!$P$24),"")</f>
        <v/>
      </c>
      <c r="U18" s="27" t="str">
        <f>IF(AND('Mapa final'!$Z$25="Alta",'Mapa final'!$AB$25="Menor"),CONCATENATE("R3C",'Mapa final'!$P$25),"")</f>
        <v/>
      </c>
      <c r="V18" s="10" t="str">
        <f>IF(AND('Mapa final'!$Z$20="Alta",'Mapa final'!$AB$20="Moderado"),CONCATENATE("R3C",'Mapa final'!$P$20),"")</f>
        <v/>
      </c>
      <c r="W18" s="11" t="str">
        <f>IF(AND('Mapa final'!$Z$21="Alta",'Mapa final'!$AB$21="Moderado"),CONCATENATE("R3C",'Mapa final'!$P$21),"")</f>
        <v/>
      </c>
      <c r="X18" s="11" t="str">
        <f>IF(AND('Mapa final'!$Z$22="Alta",'Mapa final'!$AB$22="Moderado"),CONCATENATE("R3C",'Mapa final'!$P$22),"")</f>
        <v/>
      </c>
      <c r="Y18" s="11" t="str">
        <f>IF(AND('Mapa final'!$Z$23="Alta",'Mapa final'!$AB$23="Moderado"),CONCATENATE("R3C",'Mapa final'!$P$23),"")</f>
        <v/>
      </c>
      <c r="Z18" s="11" t="str">
        <f>IF(AND('Mapa final'!$Z$24="Alta",'Mapa final'!$AB$24="Moderado"),CONCATENATE("R3C",'Mapa final'!$P$24),"")</f>
        <v/>
      </c>
      <c r="AA18" s="12" t="str">
        <f>IF(AND('Mapa final'!$Z$25="Alta",'Mapa final'!$AB$25="Moderado"),CONCATENATE("R3C",'Mapa final'!$P$25),"")</f>
        <v/>
      </c>
      <c r="AB18" s="10" t="str">
        <f>IF(AND('Mapa final'!$Z$20="Alta",'Mapa final'!$AB$20="Mayor"),CONCATENATE("R3C",'Mapa final'!$P$20),"")</f>
        <v/>
      </c>
      <c r="AC18" s="11" t="str">
        <f>IF(AND('Mapa final'!$Z$21="Alta",'Mapa final'!$AB$21="Mayor"),CONCATENATE("R3C",'Mapa final'!$P$21),"")</f>
        <v/>
      </c>
      <c r="AD18" s="11" t="str">
        <f>IF(AND('Mapa final'!$Z$22="Alta",'Mapa final'!$AB$22="Mayor"),CONCATENATE("R3C",'Mapa final'!$P$22),"")</f>
        <v/>
      </c>
      <c r="AE18" s="11" t="str">
        <f>IF(AND('Mapa final'!$Z$23="Alta",'Mapa final'!$AB$23="Mayor"),CONCATENATE("R3C",'Mapa final'!$P$23),"")</f>
        <v/>
      </c>
      <c r="AF18" s="11" t="str">
        <f>IF(AND('Mapa final'!$Z$24="Alta",'Mapa final'!$AB$24="Mayor"),CONCATENATE("R3C",'Mapa final'!$P$24),"")</f>
        <v/>
      </c>
      <c r="AG18" s="12" t="str">
        <f>IF(AND('Mapa final'!$Z$25="Alta",'Mapa final'!$AB$25="Mayor"),CONCATENATE("R3C",'Mapa final'!$P$25),"")</f>
        <v/>
      </c>
      <c r="AH18" s="13" t="str">
        <f>IF(AND('Mapa final'!$Z$20="Alta",'Mapa final'!$AB$20="Catastrófico"),CONCATENATE("R3C",'Mapa final'!$P$20),"")</f>
        <v/>
      </c>
      <c r="AI18" s="14" t="str">
        <f>IF(AND('Mapa final'!$Z$21="Alta",'Mapa final'!$AB$21="Catastrófico"),CONCATENATE("R3C",'Mapa final'!$P$21),"")</f>
        <v/>
      </c>
      <c r="AJ18" s="14" t="str">
        <f>IF(AND('Mapa final'!$Z$22="Alta",'Mapa final'!$AB$22="Catastrófico"),CONCATENATE("R3C",'Mapa final'!$P$22),"")</f>
        <v/>
      </c>
      <c r="AK18" s="14" t="str">
        <f>IF(AND('Mapa final'!$Z$23="Alta",'Mapa final'!$AB$23="Catastrófico"),CONCATENATE("R3C",'Mapa final'!$P$23),"")</f>
        <v/>
      </c>
      <c r="AL18" s="14" t="str">
        <f>IF(AND('Mapa final'!$Z$24="Alta",'Mapa final'!$AB$24="Catastrófico"),CONCATENATE("R3C",'Mapa final'!$P$24),"")</f>
        <v/>
      </c>
      <c r="AM18" s="15" t="str">
        <f>IF(AND('Mapa final'!$Z$25="Alta",'Mapa final'!$AB$25="Catastrófico"),CONCATENATE("R3C",'Mapa final'!$P$25),"")</f>
        <v/>
      </c>
      <c r="AN18" s="41"/>
      <c r="AO18" s="307"/>
      <c r="AP18" s="308"/>
      <c r="AQ18" s="308"/>
      <c r="AR18" s="308"/>
      <c r="AS18" s="308"/>
      <c r="AT18" s="309"/>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row>
    <row r="19" spans="1:76" ht="15" customHeight="1" x14ac:dyDescent="0.25">
      <c r="A19" s="41"/>
      <c r="B19" s="218"/>
      <c r="C19" s="218"/>
      <c r="D19" s="219"/>
      <c r="E19" s="317"/>
      <c r="F19" s="316"/>
      <c r="G19" s="316"/>
      <c r="H19" s="316"/>
      <c r="I19" s="316"/>
      <c r="J19" s="25" t="str">
        <f>IF(AND('Mapa final'!$Z$26="Alta",'Mapa final'!$AB$26="Leve"),CONCATENATE("R4C",'Mapa final'!$P$26),"")</f>
        <v/>
      </c>
      <c r="K19" s="26" t="str">
        <f>IF(AND('Mapa final'!$Z$27="Alta",'Mapa final'!$AB$27="Leve"),CONCATENATE("R4C",'Mapa final'!$P$27),"")</f>
        <v/>
      </c>
      <c r="L19" s="26" t="str">
        <f>IF(AND('Mapa final'!$Z$28="Alta",'Mapa final'!$AB$28="Leve"),CONCATENATE("R4C",'Mapa final'!$P$28),"")</f>
        <v/>
      </c>
      <c r="M19" s="26" t="str">
        <f>IF(AND('Mapa final'!$Z$29="Alta",'Mapa final'!$AB$29="Leve"),CONCATENATE("R4C",'Mapa final'!$P$29),"")</f>
        <v/>
      </c>
      <c r="N19" s="26" t="str">
        <f>IF(AND('Mapa final'!$Z$30="Alta",'Mapa final'!$AB$30="Leve"),CONCATENATE("R4C",'Mapa final'!$P$30),"")</f>
        <v/>
      </c>
      <c r="O19" s="27" t="str">
        <f>IF(AND('Mapa final'!$Z$31="Alta",'Mapa final'!$AB$31="Leve"),CONCATENATE("R4C",'Mapa final'!$P$31),"")</f>
        <v/>
      </c>
      <c r="P19" s="25" t="str">
        <f>IF(AND('Mapa final'!$Z$26="Alta",'Mapa final'!$AB$26="Menor"),CONCATENATE("R4C",'Mapa final'!$P$26),"")</f>
        <v/>
      </c>
      <c r="Q19" s="26" t="str">
        <f>IF(AND('Mapa final'!$Z$27="Alta",'Mapa final'!$AB$27="Menor"),CONCATENATE("R4C",'Mapa final'!$P$27),"")</f>
        <v/>
      </c>
      <c r="R19" s="26" t="str">
        <f>IF(AND('Mapa final'!$Z$28="Alta",'Mapa final'!$AB$28="Menor"),CONCATENATE("R4C",'Mapa final'!$P$28),"")</f>
        <v/>
      </c>
      <c r="S19" s="26" t="str">
        <f>IF(AND('Mapa final'!$Z$29="Alta",'Mapa final'!$AB$29="Menor"),CONCATENATE("R4C",'Mapa final'!$P$29),"")</f>
        <v/>
      </c>
      <c r="T19" s="26" t="str">
        <f>IF(AND('Mapa final'!$Z$30="Alta",'Mapa final'!$AB$30="Menor"),CONCATENATE("R4C",'Mapa final'!$P$30),"")</f>
        <v/>
      </c>
      <c r="U19" s="27" t="str">
        <f>IF(AND('Mapa final'!$Z$31="Alta",'Mapa final'!$AB$31="Menor"),CONCATENATE("R4C",'Mapa final'!$P$31),"")</f>
        <v/>
      </c>
      <c r="V19" s="10" t="str">
        <f>IF(AND('Mapa final'!$Z$26="Alta",'Mapa final'!$AB$26="Moderado"),CONCATENATE("R4C",'Mapa final'!$P$26),"")</f>
        <v/>
      </c>
      <c r="W19" s="11" t="str">
        <f>IF(AND('Mapa final'!$Z$27="Alta",'Mapa final'!$AB$27="Moderado"),CONCATENATE("R4C",'Mapa final'!$P$27),"")</f>
        <v/>
      </c>
      <c r="X19" s="11" t="str">
        <f>IF(AND('Mapa final'!$Z$28="Alta",'Mapa final'!$AB$28="Moderado"),CONCATENATE("R4C",'Mapa final'!$P$28),"")</f>
        <v/>
      </c>
      <c r="Y19" s="11" t="str">
        <f>IF(AND('Mapa final'!$Z$29="Alta",'Mapa final'!$AB$29="Moderado"),CONCATENATE("R4C",'Mapa final'!$P$29),"")</f>
        <v/>
      </c>
      <c r="Z19" s="11" t="str">
        <f>IF(AND('Mapa final'!$Z$30="Alta",'Mapa final'!$AB$30="Moderado"),CONCATENATE("R4C",'Mapa final'!$P$30),"")</f>
        <v/>
      </c>
      <c r="AA19" s="12" t="str">
        <f>IF(AND('Mapa final'!$Z$31="Alta",'Mapa final'!$AB$31="Moderado"),CONCATENATE("R4C",'Mapa final'!$P$31),"")</f>
        <v/>
      </c>
      <c r="AB19" s="10" t="str">
        <f>IF(AND('Mapa final'!$Z$26="Alta",'Mapa final'!$AB$26="Mayor"),CONCATENATE("R4C",'Mapa final'!$P$26),"")</f>
        <v/>
      </c>
      <c r="AC19" s="11" t="str">
        <f>IF(AND('Mapa final'!$Z$27="Alta",'Mapa final'!$AB$27="Mayor"),CONCATENATE("R4C",'Mapa final'!$P$27),"")</f>
        <v/>
      </c>
      <c r="AD19" s="11" t="str">
        <f>IF(AND('Mapa final'!$Z$28="Alta",'Mapa final'!$AB$28="Mayor"),CONCATENATE("R4C",'Mapa final'!$P$28),"")</f>
        <v/>
      </c>
      <c r="AE19" s="11" t="str">
        <f>IF(AND('Mapa final'!$Z$29="Alta",'Mapa final'!$AB$29="Mayor"),CONCATENATE("R4C",'Mapa final'!$P$29),"")</f>
        <v/>
      </c>
      <c r="AF19" s="11" t="str">
        <f>IF(AND('Mapa final'!$Z$30="Alta",'Mapa final'!$AB$30="Mayor"),CONCATENATE("R4C",'Mapa final'!$P$30),"")</f>
        <v/>
      </c>
      <c r="AG19" s="12" t="str">
        <f>IF(AND('Mapa final'!$Z$31="Alta",'Mapa final'!$AB$31="Mayor"),CONCATENATE("R4C",'Mapa final'!$P$31),"")</f>
        <v/>
      </c>
      <c r="AH19" s="13" t="str">
        <f>IF(AND('Mapa final'!$Z$26="Alta",'Mapa final'!$AB$26="Catastrófico"),CONCATENATE("R4C",'Mapa final'!$P$26),"")</f>
        <v/>
      </c>
      <c r="AI19" s="14" t="str">
        <f>IF(AND('Mapa final'!$Z$27="Alta",'Mapa final'!$AB$27="Catastrófico"),CONCATENATE("R4C",'Mapa final'!$P$27),"")</f>
        <v/>
      </c>
      <c r="AJ19" s="14" t="str">
        <f>IF(AND('Mapa final'!$Z$28="Alta",'Mapa final'!$AB$28="Catastrófico"),CONCATENATE("R4C",'Mapa final'!$P$28),"")</f>
        <v/>
      </c>
      <c r="AK19" s="14" t="str">
        <f>IF(AND('Mapa final'!$Z$29="Alta",'Mapa final'!$AB$29="Catastrófico"),CONCATENATE("R4C",'Mapa final'!$P$29),"")</f>
        <v/>
      </c>
      <c r="AL19" s="14" t="str">
        <f>IF(AND('Mapa final'!$Z$30="Alta",'Mapa final'!$AB$30="Catastrófico"),CONCATENATE("R4C",'Mapa final'!$P$30),"")</f>
        <v/>
      </c>
      <c r="AM19" s="15" t="str">
        <f>IF(AND('Mapa final'!$Z$31="Alta",'Mapa final'!$AB$31="Catastrófico"),CONCATENATE("R4C",'Mapa final'!$P$31),"")</f>
        <v/>
      </c>
      <c r="AN19" s="41"/>
      <c r="AO19" s="307"/>
      <c r="AP19" s="308"/>
      <c r="AQ19" s="308"/>
      <c r="AR19" s="308"/>
      <c r="AS19" s="308"/>
      <c r="AT19" s="309"/>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row>
    <row r="20" spans="1:76" ht="15" customHeight="1" x14ac:dyDescent="0.25">
      <c r="A20" s="41"/>
      <c r="B20" s="218"/>
      <c r="C20" s="218"/>
      <c r="D20" s="219"/>
      <c r="E20" s="317"/>
      <c r="F20" s="316"/>
      <c r="G20" s="316"/>
      <c r="H20" s="316"/>
      <c r="I20" s="316"/>
      <c r="J20" s="25" t="str">
        <f>IF(AND('Mapa final'!$Z$32="Alta",'Mapa final'!$AB$32="Leve"),CONCATENATE("R5C",'Mapa final'!$P$32),"")</f>
        <v/>
      </c>
      <c r="K20" s="26" t="str">
        <f>IF(AND('Mapa final'!$Z$33="Alta",'Mapa final'!$AB$33="Leve"),CONCATENATE("R5C",'Mapa final'!$P$33),"")</f>
        <v/>
      </c>
      <c r="L20" s="26" t="str">
        <f>IF(AND('Mapa final'!$Z$34="Alta",'Mapa final'!$AB$34="Leve"),CONCATENATE("R5C",'Mapa final'!$P$34),"")</f>
        <v/>
      </c>
      <c r="M20" s="26" t="str">
        <f>IF(AND('Mapa final'!$Z$35="Alta",'Mapa final'!$AB$35="Leve"),CONCATENATE("R5C",'Mapa final'!$P$35),"")</f>
        <v/>
      </c>
      <c r="N20" s="26" t="str">
        <f>IF(AND('Mapa final'!$Z$36="Alta",'Mapa final'!$AB$36="Leve"),CONCATENATE("R5C",'Mapa final'!$P$36),"")</f>
        <v/>
      </c>
      <c r="O20" s="27" t="str">
        <f>IF(AND('Mapa final'!$Z$37="Alta",'Mapa final'!$AB$37="Leve"),CONCATENATE("R5C",'Mapa final'!$P$37),"")</f>
        <v/>
      </c>
      <c r="P20" s="25" t="str">
        <f>IF(AND('Mapa final'!$Z$32="Alta",'Mapa final'!$AB$32="Menor"),CONCATENATE("R5C",'Mapa final'!$P$32),"")</f>
        <v/>
      </c>
      <c r="Q20" s="26" t="str">
        <f>IF(AND('Mapa final'!$Z$33="Alta",'Mapa final'!$AB$33="Menor"),CONCATENATE("R5C",'Mapa final'!$P$33),"")</f>
        <v/>
      </c>
      <c r="R20" s="26" t="str">
        <f>IF(AND('Mapa final'!$Z$34="Alta",'Mapa final'!$AB$34="Menor"),CONCATENATE("R5C",'Mapa final'!$P$34),"")</f>
        <v/>
      </c>
      <c r="S20" s="26" t="str">
        <f>IF(AND('Mapa final'!$Z$35="Alta",'Mapa final'!$AB$35="Menor"),CONCATENATE("R5C",'Mapa final'!$P$35),"")</f>
        <v/>
      </c>
      <c r="T20" s="26" t="str">
        <f>IF(AND('Mapa final'!$Z$36="Alta",'Mapa final'!$AB$36="Menor"),CONCATENATE("R5C",'Mapa final'!$P$36),"")</f>
        <v/>
      </c>
      <c r="U20" s="27" t="str">
        <f>IF(AND('Mapa final'!$Z$37="Alta",'Mapa final'!$AB$37="Menor"),CONCATENATE("R5C",'Mapa final'!$P$37),"")</f>
        <v/>
      </c>
      <c r="V20" s="10" t="str">
        <f>IF(AND('Mapa final'!$Z$32="Alta",'Mapa final'!$AB$32="Moderado"),CONCATENATE("R5C",'Mapa final'!$P$32),"")</f>
        <v/>
      </c>
      <c r="W20" s="11" t="str">
        <f>IF(AND('Mapa final'!$Z$33="Alta",'Mapa final'!$AB$33="Moderado"),CONCATENATE("R5C",'Mapa final'!$P$33),"")</f>
        <v/>
      </c>
      <c r="X20" s="11" t="str">
        <f>IF(AND('Mapa final'!$Z$34="Alta",'Mapa final'!$AB$34="Moderado"),CONCATENATE("R5C",'Mapa final'!$P$34),"")</f>
        <v/>
      </c>
      <c r="Y20" s="11" t="str">
        <f>IF(AND('Mapa final'!$Z$35="Alta",'Mapa final'!$AB$35="Moderado"),CONCATENATE("R5C",'Mapa final'!$P$35),"")</f>
        <v/>
      </c>
      <c r="Z20" s="11" t="str">
        <f>IF(AND('Mapa final'!$Z$36="Alta",'Mapa final'!$AB$36="Moderado"),CONCATENATE("R5C",'Mapa final'!$P$36),"")</f>
        <v/>
      </c>
      <c r="AA20" s="12" t="str">
        <f>IF(AND('Mapa final'!$Z$37="Alta",'Mapa final'!$AB$37="Moderado"),CONCATENATE("R5C",'Mapa final'!$P$37),"")</f>
        <v/>
      </c>
      <c r="AB20" s="10" t="str">
        <f>IF(AND('Mapa final'!$Z$32="Alta",'Mapa final'!$AB$32="Mayor"),CONCATENATE("R5C",'Mapa final'!$P$32),"")</f>
        <v/>
      </c>
      <c r="AC20" s="11" t="str">
        <f>IF(AND('Mapa final'!$Z$33="Alta",'Mapa final'!$AB$33="Mayor"),CONCATENATE("R5C",'Mapa final'!$P$33),"")</f>
        <v/>
      </c>
      <c r="AD20" s="11" t="str">
        <f>IF(AND('Mapa final'!$Z$34="Alta",'Mapa final'!$AB$34="Mayor"),CONCATENATE("R5C",'Mapa final'!$P$34),"")</f>
        <v/>
      </c>
      <c r="AE20" s="11" t="str">
        <f>IF(AND('Mapa final'!$Z$35="Alta",'Mapa final'!$AB$35="Mayor"),CONCATENATE("R5C",'Mapa final'!$P$35),"")</f>
        <v/>
      </c>
      <c r="AF20" s="11" t="str">
        <f>IF(AND('Mapa final'!$Z$36="Alta",'Mapa final'!$AB$36="Mayor"),CONCATENATE("R5C",'Mapa final'!$P$36),"")</f>
        <v/>
      </c>
      <c r="AG20" s="12" t="str">
        <f>IF(AND('Mapa final'!$Z$37="Alta",'Mapa final'!$AB$37="Mayor"),CONCATENATE("R5C",'Mapa final'!$P$37),"")</f>
        <v/>
      </c>
      <c r="AH20" s="13" t="str">
        <f>IF(AND('Mapa final'!$Z$32="Alta",'Mapa final'!$AB$32="Catastrófico"),CONCATENATE("R5C",'Mapa final'!$P$32),"")</f>
        <v/>
      </c>
      <c r="AI20" s="14" t="str">
        <f>IF(AND('Mapa final'!$Z$33="Alta",'Mapa final'!$AB$33="Catastrófico"),CONCATENATE("R5C",'Mapa final'!$P$33),"")</f>
        <v/>
      </c>
      <c r="AJ20" s="14" t="str">
        <f>IF(AND('Mapa final'!$Z$34="Alta",'Mapa final'!$AB$34="Catastrófico"),CONCATENATE("R5C",'Mapa final'!$P$34),"")</f>
        <v/>
      </c>
      <c r="AK20" s="14" t="str">
        <f>IF(AND('Mapa final'!$Z$35="Alta",'Mapa final'!$AB$35="Catastrófico"),CONCATENATE("R5C",'Mapa final'!$P$35),"")</f>
        <v/>
      </c>
      <c r="AL20" s="14" t="str">
        <f>IF(AND('Mapa final'!$Z$36="Alta",'Mapa final'!$AB$36="Catastrófico"),CONCATENATE("R5C",'Mapa final'!$P$36),"")</f>
        <v/>
      </c>
      <c r="AM20" s="15" t="str">
        <f>IF(AND('Mapa final'!$Z$37="Alta",'Mapa final'!$AB$37="Catastrófico"),CONCATENATE("R5C",'Mapa final'!$P$37),"")</f>
        <v/>
      </c>
      <c r="AN20" s="41"/>
      <c r="AO20" s="307"/>
      <c r="AP20" s="308"/>
      <c r="AQ20" s="308"/>
      <c r="AR20" s="308"/>
      <c r="AS20" s="308"/>
      <c r="AT20" s="309"/>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row>
    <row r="21" spans="1:76" ht="15" customHeight="1" x14ac:dyDescent="0.25">
      <c r="A21" s="41"/>
      <c r="B21" s="218"/>
      <c r="C21" s="218"/>
      <c r="D21" s="219"/>
      <c r="E21" s="317"/>
      <c r="F21" s="316"/>
      <c r="G21" s="316"/>
      <c r="H21" s="316"/>
      <c r="I21" s="316"/>
      <c r="J21" s="25" t="str">
        <f>IF(AND('Mapa final'!$Z$38="Alta",'Mapa final'!$AB$38="Leve"),CONCATENATE("R6C",'Mapa final'!$P$38),"")</f>
        <v/>
      </c>
      <c r="K21" s="26" t="str">
        <f>IF(AND('Mapa final'!$Z$39="Alta",'Mapa final'!$AB$39="Leve"),CONCATENATE("R6C",'Mapa final'!$P$39),"")</f>
        <v/>
      </c>
      <c r="L21" s="26" t="str">
        <f>IF(AND('Mapa final'!$Z$40="Alta",'Mapa final'!$AB$40="Leve"),CONCATENATE("R6C",'Mapa final'!$P$40),"")</f>
        <v/>
      </c>
      <c r="M21" s="26" t="str">
        <f>IF(AND('Mapa final'!$Z$41="Alta",'Mapa final'!$AB$41="Leve"),CONCATENATE("R6C",'Mapa final'!$P$41),"")</f>
        <v/>
      </c>
      <c r="N21" s="26" t="str">
        <f>IF(AND('Mapa final'!$Z$42="Alta",'Mapa final'!$AB$42="Leve"),CONCATENATE("R6C",'Mapa final'!$P$42),"")</f>
        <v/>
      </c>
      <c r="O21" s="27" t="str">
        <f>IF(AND('Mapa final'!$Z$43="Alta",'Mapa final'!$AB$43="Leve"),CONCATENATE("R6C",'Mapa final'!$P$43),"")</f>
        <v/>
      </c>
      <c r="P21" s="25" t="str">
        <f>IF(AND('Mapa final'!$Z$38="Alta",'Mapa final'!$AB$38="Menor"),CONCATENATE("R6C",'Mapa final'!$P$38),"")</f>
        <v/>
      </c>
      <c r="Q21" s="26" t="str">
        <f>IF(AND('Mapa final'!$Z$39="Alta",'Mapa final'!$AB$39="Menor"),CONCATENATE("R6C",'Mapa final'!$P$39),"")</f>
        <v/>
      </c>
      <c r="R21" s="26" t="str">
        <f>IF(AND('Mapa final'!$Z$40="Alta",'Mapa final'!$AB$40="Menor"),CONCATENATE("R6C",'Mapa final'!$P$40),"")</f>
        <v/>
      </c>
      <c r="S21" s="26" t="str">
        <f>IF(AND('Mapa final'!$Z$41="Alta",'Mapa final'!$AB$41="Menor"),CONCATENATE("R6C",'Mapa final'!$P$41),"")</f>
        <v/>
      </c>
      <c r="T21" s="26" t="str">
        <f>IF(AND('Mapa final'!$Z$42="Alta",'Mapa final'!$AB$42="Menor"),CONCATENATE("R6C",'Mapa final'!$P$42),"")</f>
        <v/>
      </c>
      <c r="U21" s="27" t="str">
        <f>IF(AND('Mapa final'!$Z$43="Alta",'Mapa final'!$AB$43="Menor"),CONCATENATE("R6C",'Mapa final'!$P$43),"")</f>
        <v/>
      </c>
      <c r="V21" s="10" t="str">
        <f>IF(AND('Mapa final'!$Z$38="Alta",'Mapa final'!$AB$38="Moderado"),CONCATENATE("R6C",'Mapa final'!$P$38),"")</f>
        <v/>
      </c>
      <c r="W21" s="11" t="str">
        <f>IF(AND('Mapa final'!$Z$39="Alta",'Mapa final'!$AB$39="Moderado"),CONCATENATE("R6C",'Mapa final'!$P$39),"")</f>
        <v/>
      </c>
      <c r="X21" s="11" t="str">
        <f>IF(AND('Mapa final'!$Z$40="Alta",'Mapa final'!$AB$40="Moderado"),CONCATENATE("R6C",'Mapa final'!$P$40),"")</f>
        <v/>
      </c>
      <c r="Y21" s="11" t="str">
        <f>IF(AND('Mapa final'!$Z$41="Alta",'Mapa final'!$AB$41="Moderado"),CONCATENATE("R6C",'Mapa final'!$P$41),"")</f>
        <v/>
      </c>
      <c r="Z21" s="11" t="str">
        <f>IF(AND('Mapa final'!$Z$42="Alta",'Mapa final'!$AB$42="Moderado"),CONCATENATE("R6C",'Mapa final'!$P$42),"")</f>
        <v/>
      </c>
      <c r="AA21" s="12" t="str">
        <f>IF(AND('Mapa final'!$Z$43="Alta",'Mapa final'!$AB$43="Moderado"),CONCATENATE("R6C",'Mapa final'!$P$43),"")</f>
        <v/>
      </c>
      <c r="AB21" s="10" t="str">
        <f>IF(AND('Mapa final'!$Z$38="Alta",'Mapa final'!$AB$38="Mayor"),CONCATENATE("R6C",'Mapa final'!$P$38),"")</f>
        <v/>
      </c>
      <c r="AC21" s="11" t="str">
        <f>IF(AND('Mapa final'!$Z$39="Alta",'Mapa final'!$AB$39="Mayor"),CONCATENATE("R6C",'Mapa final'!$P$39),"")</f>
        <v/>
      </c>
      <c r="AD21" s="11" t="str">
        <f>IF(AND('Mapa final'!$Z$40="Alta",'Mapa final'!$AB$40="Mayor"),CONCATENATE("R6C",'Mapa final'!$P$40),"")</f>
        <v/>
      </c>
      <c r="AE21" s="11" t="str">
        <f>IF(AND('Mapa final'!$Z$41="Alta",'Mapa final'!$AB$41="Mayor"),CONCATENATE("R6C",'Mapa final'!$P$41),"")</f>
        <v/>
      </c>
      <c r="AF21" s="11" t="str">
        <f>IF(AND('Mapa final'!$Z$42="Alta",'Mapa final'!$AB$42="Mayor"),CONCATENATE("R6C",'Mapa final'!$P$42),"")</f>
        <v/>
      </c>
      <c r="AG21" s="12" t="str">
        <f>IF(AND('Mapa final'!$Z$43="Alta",'Mapa final'!$AB$43="Mayor"),CONCATENATE("R6C",'Mapa final'!$P$43),"")</f>
        <v/>
      </c>
      <c r="AH21" s="13" t="str">
        <f>IF(AND('Mapa final'!$Z$38="Alta",'Mapa final'!$AB$38="Catastrófico"),CONCATENATE("R6C",'Mapa final'!$P$38),"")</f>
        <v/>
      </c>
      <c r="AI21" s="14" t="str">
        <f>IF(AND('Mapa final'!$Z$39="Alta",'Mapa final'!$AB$39="Catastrófico"),CONCATENATE("R6C",'Mapa final'!$P$39),"")</f>
        <v/>
      </c>
      <c r="AJ21" s="14" t="str">
        <f>IF(AND('Mapa final'!$Z$40="Alta",'Mapa final'!$AB$40="Catastrófico"),CONCATENATE("R6C",'Mapa final'!$P$40),"")</f>
        <v/>
      </c>
      <c r="AK21" s="14" t="str">
        <f>IF(AND('Mapa final'!$Z$41="Alta",'Mapa final'!$AB$41="Catastrófico"),CONCATENATE("R6C",'Mapa final'!$P$41),"")</f>
        <v/>
      </c>
      <c r="AL21" s="14" t="str">
        <f>IF(AND('Mapa final'!$Z$42="Alta",'Mapa final'!$AB$42="Catastrófico"),CONCATENATE("R6C",'Mapa final'!$P$42),"")</f>
        <v/>
      </c>
      <c r="AM21" s="15" t="str">
        <f>IF(AND('Mapa final'!$Z$43="Alta",'Mapa final'!$AB$43="Catastrófico"),CONCATENATE("R6C",'Mapa final'!$P$43),"")</f>
        <v/>
      </c>
      <c r="AN21" s="41"/>
      <c r="AO21" s="307"/>
      <c r="AP21" s="308"/>
      <c r="AQ21" s="308"/>
      <c r="AR21" s="308"/>
      <c r="AS21" s="308"/>
      <c r="AT21" s="309"/>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row>
    <row r="22" spans="1:76" ht="15" customHeight="1" x14ac:dyDescent="0.25">
      <c r="A22" s="41"/>
      <c r="B22" s="218"/>
      <c r="C22" s="218"/>
      <c r="D22" s="219"/>
      <c r="E22" s="317"/>
      <c r="F22" s="316"/>
      <c r="G22" s="316"/>
      <c r="H22" s="316"/>
      <c r="I22" s="316"/>
      <c r="J22" s="25" t="str">
        <f>IF(AND('Mapa final'!$Z$44="Alta",'Mapa final'!$AB$44="Leve"),CONCATENATE("R7C",'Mapa final'!$P$44),"")</f>
        <v/>
      </c>
      <c r="K22" s="26" t="str">
        <f>IF(AND('Mapa final'!$Z$45="Alta",'Mapa final'!$AB$45="Leve"),CONCATENATE("R7C",'Mapa final'!$P$45),"")</f>
        <v/>
      </c>
      <c r="L22" s="26" t="str">
        <f>IF(AND('Mapa final'!$Z$46="Alta",'Mapa final'!$AB$46="Leve"),CONCATENATE("R7C",'Mapa final'!$P$46),"")</f>
        <v/>
      </c>
      <c r="M22" s="26" t="str">
        <f>IF(AND('Mapa final'!$Z$47="Alta",'Mapa final'!$AB$47="Leve"),CONCATENATE("R7C",'Mapa final'!$P$47),"")</f>
        <v/>
      </c>
      <c r="N22" s="26" t="str">
        <f>IF(AND('Mapa final'!$Z$48="Alta",'Mapa final'!$AB$48="Leve"),CONCATENATE("R7C",'Mapa final'!$P$48),"")</f>
        <v/>
      </c>
      <c r="O22" s="27" t="str">
        <f>IF(AND('Mapa final'!$Z$49="Alta",'Mapa final'!$AB$49="Leve"),CONCATENATE("R7C",'Mapa final'!$P$49),"")</f>
        <v/>
      </c>
      <c r="P22" s="25" t="str">
        <f>IF(AND('Mapa final'!$Z$44="Alta",'Mapa final'!$AB$44="Menor"),CONCATENATE("R7C",'Mapa final'!$P$44),"")</f>
        <v/>
      </c>
      <c r="Q22" s="26" t="str">
        <f>IF(AND('Mapa final'!$Z$45="Alta",'Mapa final'!$AB$45="Menor"),CONCATENATE("R7C",'Mapa final'!$P$45),"")</f>
        <v/>
      </c>
      <c r="R22" s="26" t="str">
        <f>IF(AND('Mapa final'!$Z$46="Alta",'Mapa final'!$AB$46="Menor"),CONCATENATE("R7C",'Mapa final'!$P$46),"")</f>
        <v/>
      </c>
      <c r="S22" s="26" t="str">
        <f>IF(AND('Mapa final'!$Z$47="Alta",'Mapa final'!$AB$47="Menor"),CONCATENATE("R7C",'Mapa final'!$P$47),"")</f>
        <v/>
      </c>
      <c r="T22" s="26" t="str">
        <f>IF(AND('Mapa final'!$Z$48="Alta",'Mapa final'!$AB$48="Menor"),CONCATENATE("R7C",'Mapa final'!$P$48),"")</f>
        <v/>
      </c>
      <c r="U22" s="27" t="str">
        <f>IF(AND('Mapa final'!$Z$49="Alta",'Mapa final'!$AB$49="Menor"),CONCATENATE("R7C",'Mapa final'!$P$49),"")</f>
        <v/>
      </c>
      <c r="V22" s="10" t="str">
        <f>IF(AND('Mapa final'!$Z$44="Alta",'Mapa final'!$AB$44="Moderado"),CONCATENATE("R7C",'Mapa final'!$P$44),"")</f>
        <v/>
      </c>
      <c r="W22" s="11" t="str">
        <f>IF(AND('Mapa final'!$Z$45="Alta",'Mapa final'!$AB$45="Moderado"),CONCATENATE("R7C",'Mapa final'!$P$45),"")</f>
        <v/>
      </c>
      <c r="X22" s="11" t="str">
        <f>IF(AND('Mapa final'!$Z$46="Alta",'Mapa final'!$AB$46="Moderado"),CONCATENATE("R7C",'Mapa final'!$P$46),"")</f>
        <v/>
      </c>
      <c r="Y22" s="11" t="str">
        <f>IF(AND('Mapa final'!$Z$47="Alta",'Mapa final'!$AB$47="Moderado"),CONCATENATE("R7C",'Mapa final'!$P$47),"")</f>
        <v/>
      </c>
      <c r="Z22" s="11" t="str">
        <f>IF(AND('Mapa final'!$Z$48="Alta",'Mapa final'!$AB$48="Moderado"),CONCATENATE("R7C",'Mapa final'!$P$48),"")</f>
        <v/>
      </c>
      <c r="AA22" s="12" t="str">
        <f>IF(AND('Mapa final'!$Z$49="Alta",'Mapa final'!$AB$49="Moderado"),CONCATENATE("R7C",'Mapa final'!$P$49),"")</f>
        <v/>
      </c>
      <c r="AB22" s="10" t="str">
        <f>IF(AND('Mapa final'!$Z$44="Alta",'Mapa final'!$AB$44="Mayor"),CONCATENATE("R7C",'Mapa final'!$P$44),"")</f>
        <v/>
      </c>
      <c r="AC22" s="11" t="str">
        <f>IF(AND('Mapa final'!$Z$45="Alta",'Mapa final'!$AB$45="Mayor"),CONCATENATE("R7C",'Mapa final'!$P$45),"")</f>
        <v/>
      </c>
      <c r="AD22" s="11" t="str">
        <f>IF(AND('Mapa final'!$Z$46="Alta",'Mapa final'!$AB$46="Mayor"),CONCATENATE("R7C",'Mapa final'!$P$46),"")</f>
        <v/>
      </c>
      <c r="AE22" s="11" t="str">
        <f>IF(AND('Mapa final'!$Z$47="Alta",'Mapa final'!$AB$47="Mayor"),CONCATENATE("R7C",'Mapa final'!$P$47),"")</f>
        <v/>
      </c>
      <c r="AF22" s="11" t="str">
        <f>IF(AND('Mapa final'!$Z$48="Alta",'Mapa final'!$AB$48="Mayor"),CONCATENATE("R7C",'Mapa final'!$P$48),"")</f>
        <v/>
      </c>
      <c r="AG22" s="12" t="str">
        <f>IF(AND('Mapa final'!$Z$49="Alta",'Mapa final'!$AB$49="Mayor"),CONCATENATE("R7C",'Mapa final'!$P$49),"")</f>
        <v/>
      </c>
      <c r="AH22" s="13" t="str">
        <f>IF(AND('Mapa final'!$Z$44="Alta",'Mapa final'!$AB$44="Catastrófico"),CONCATENATE("R7C",'Mapa final'!$P$44),"")</f>
        <v/>
      </c>
      <c r="AI22" s="14" t="str">
        <f>IF(AND('Mapa final'!$Z$45="Alta",'Mapa final'!$AB$45="Catastrófico"),CONCATENATE("R7C",'Mapa final'!$P$45),"")</f>
        <v/>
      </c>
      <c r="AJ22" s="14" t="str">
        <f>IF(AND('Mapa final'!$Z$46="Alta",'Mapa final'!$AB$46="Catastrófico"),CONCATENATE("R7C",'Mapa final'!$P$46),"")</f>
        <v/>
      </c>
      <c r="AK22" s="14" t="str">
        <f>IF(AND('Mapa final'!$Z$47="Alta",'Mapa final'!$AB$47="Catastrófico"),CONCATENATE("R7C",'Mapa final'!$P$47),"")</f>
        <v/>
      </c>
      <c r="AL22" s="14" t="str">
        <f>IF(AND('Mapa final'!$Z$48="Alta",'Mapa final'!$AB$48="Catastrófico"),CONCATENATE("R7C",'Mapa final'!$P$48),"")</f>
        <v/>
      </c>
      <c r="AM22" s="15" t="str">
        <f>IF(AND('Mapa final'!$Z$49="Alta",'Mapa final'!$AB$49="Catastrófico"),CONCATENATE("R7C",'Mapa final'!$P$49),"")</f>
        <v/>
      </c>
      <c r="AN22" s="41"/>
      <c r="AO22" s="307"/>
      <c r="AP22" s="308"/>
      <c r="AQ22" s="308"/>
      <c r="AR22" s="308"/>
      <c r="AS22" s="308"/>
      <c r="AT22" s="309"/>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row>
    <row r="23" spans="1:76" ht="15" customHeight="1" x14ac:dyDescent="0.25">
      <c r="A23" s="41"/>
      <c r="B23" s="218"/>
      <c r="C23" s="218"/>
      <c r="D23" s="219"/>
      <c r="E23" s="317"/>
      <c r="F23" s="316"/>
      <c r="G23" s="316"/>
      <c r="H23" s="316"/>
      <c r="I23" s="316"/>
      <c r="J23" s="25" t="str">
        <f>IF(AND('Mapa final'!$Z$50="Alta",'Mapa final'!$AB$50="Leve"),CONCATENATE("R8C",'Mapa final'!$P$50),"")</f>
        <v/>
      </c>
      <c r="K23" s="26" t="str">
        <f>IF(AND('Mapa final'!$Z$51="Alta",'Mapa final'!$AB$51="Leve"),CONCATENATE("R8C",'Mapa final'!$P$51),"")</f>
        <v/>
      </c>
      <c r="L23" s="26" t="str">
        <f>IF(AND('Mapa final'!$Z$52="Alta",'Mapa final'!$AB$52="Leve"),CONCATENATE("R8C",'Mapa final'!$P$52),"")</f>
        <v/>
      </c>
      <c r="M23" s="26" t="str">
        <f>IF(AND('Mapa final'!$Z$53="Alta",'Mapa final'!$AB$53="Leve"),CONCATENATE("R8C",'Mapa final'!$P$53),"")</f>
        <v/>
      </c>
      <c r="N23" s="26" t="str">
        <f>IF(AND('Mapa final'!$Z$54="Alta",'Mapa final'!$AB$54="Leve"),CONCATENATE("R8C",'Mapa final'!$P$54),"")</f>
        <v/>
      </c>
      <c r="O23" s="27" t="str">
        <f>IF(AND('Mapa final'!$Z$55="Alta",'Mapa final'!$AB$55="Leve"),CONCATENATE("R8C",'Mapa final'!$P$55),"")</f>
        <v/>
      </c>
      <c r="P23" s="25" t="str">
        <f>IF(AND('Mapa final'!$Z$50="Alta",'Mapa final'!$AB$50="Menor"),CONCATENATE("R8C",'Mapa final'!$P$50),"")</f>
        <v/>
      </c>
      <c r="Q23" s="26" t="str">
        <f>IF(AND('Mapa final'!$Z$51="Alta",'Mapa final'!$AB$51="Menor"),CONCATENATE("R8C",'Mapa final'!$P$51),"")</f>
        <v/>
      </c>
      <c r="R23" s="26" t="str">
        <f>IF(AND('Mapa final'!$Z$52="Alta",'Mapa final'!$AB$52="Menor"),CONCATENATE("R8C",'Mapa final'!$P$52),"")</f>
        <v/>
      </c>
      <c r="S23" s="26" t="str">
        <f>IF(AND('Mapa final'!$Z$53="Alta",'Mapa final'!$AB$53="Menor"),CONCATENATE("R8C",'Mapa final'!$P$53),"")</f>
        <v/>
      </c>
      <c r="T23" s="26" t="str">
        <f>IF(AND('Mapa final'!$Z$54="Alta",'Mapa final'!$AB$54="Menor"),CONCATENATE("R8C",'Mapa final'!$P$54),"")</f>
        <v/>
      </c>
      <c r="U23" s="27" t="str">
        <f>IF(AND('Mapa final'!$Z$55="Alta",'Mapa final'!$AB$55="Menor"),CONCATENATE("R8C",'Mapa final'!$P$55),"")</f>
        <v/>
      </c>
      <c r="V23" s="10" t="str">
        <f>IF(AND('Mapa final'!$Z$50="Alta",'Mapa final'!$AB$50="Moderado"),CONCATENATE("R8C",'Mapa final'!$P$50),"")</f>
        <v/>
      </c>
      <c r="W23" s="11" t="str">
        <f>IF(AND('Mapa final'!$Z$51="Alta",'Mapa final'!$AB$51="Moderado"),CONCATENATE("R8C",'Mapa final'!$P$51),"")</f>
        <v/>
      </c>
      <c r="X23" s="11" t="str">
        <f>IF(AND('Mapa final'!$Z$52="Alta",'Mapa final'!$AB$52="Moderado"),CONCATENATE("R8C",'Mapa final'!$P$52),"")</f>
        <v/>
      </c>
      <c r="Y23" s="11" t="str">
        <f>IF(AND('Mapa final'!$Z$53="Alta",'Mapa final'!$AB$53="Moderado"),CONCATENATE("R8C",'Mapa final'!$P$53),"")</f>
        <v/>
      </c>
      <c r="Z23" s="11" t="str">
        <f>IF(AND('Mapa final'!$Z$54="Alta",'Mapa final'!$AB$54="Moderado"),CONCATENATE("R8C",'Mapa final'!$P$54),"")</f>
        <v/>
      </c>
      <c r="AA23" s="12" t="str">
        <f>IF(AND('Mapa final'!$Z$55="Alta",'Mapa final'!$AB$55="Moderado"),CONCATENATE("R8C",'Mapa final'!$P$55),"")</f>
        <v/>
      </c>
      <c r="AB23" s="10" t="str">
        <f>IF(AND('Mapa final'!$Z$50="Alta",'Mapa final'!$AB$50="Mayor"),CONCATENATE("R8C",'Mapa final'!$P$50),"")</f>
        <v/>
      </c>
      <c r="AC23" s="11" t="str">
        <f>IF(AND('Mapa final'!$Z$51="Alta",'Mapa final'!$AB$51="Mayor"),CONCATENATE("R8C",'Mapa final'!$P$51),"")</f>
        <v/>
      </c>
      <c r="AD23" s="11" t="str">
        <f>IF(AND('Mapa final'!$Z$52="Alta",'Mapa final'!$AB$52="Mayor"),CONCATENATE("R8C",'Mapa final'!$P$52),"")</f>
        <v/>
      </c>
      <c r="AE23" s="11" t="str">
        <f>IF(AND('Mapa final'!$Z$53="Alta",'Mapa final'!$AB$53="Mayor"),CONCATENATE("R8C",'Mapa final'!$P$53),"")</f>
        <v/>
      </c>
      <c r="AF23" s="11" t="str">
        <f>IF(AND('Mapa final'!$Z$54="Alta",'Mapa final'!$AB$54="Mayor"),CONCATENATE("R8C",'Mapa final'!$P$54),"")</f>
        <v/>
      </c>
      <c r="AG23" s="12" t="str">
        <f>IF(AND('Mapa final'!$Z$55="Alta",'Mapa final'!$AB$55="Mayor"),CONCATENATE("R8C",'Mapa final'!$P$55),"")</f>
        <v/>
      </c>
      <c r="AH23" s="13" t="str">
        <f>IF(AND('Mapa final'!$Z$50="Alta",'Mapa final'!$AB$50="Catastrófico"),CONCATENATE("R8C",'Mapa final'!$P$50),"")</f>
        <v/>
      </c>
      <c r="AI23" s="14" t="str">
        <f>IF(AND('Mapa final'!$Z$51="Alta",'Mapa final'!$AB$51="Catastrófico"),CONCATENATE("R8C",'Mapa final'!$P$51),"")</f>
        <v/>
      </c>
      <c r="AJ23" s="14" t="str">
        <f>IF(AND('Mapa final'!$Z$52="Alta",'Mapa final'!$AB$52="Catastrófico"),CONCATENATE("R8C",'Mapa final'!$P$52),"")</f>
        <v/>
      </c>
      <c r="AK23" s="14" t="str">
        <f>IF(AND('Mapa final'!$Z$53="Alta",'Mapa final'!$AB$53="Catastrófico"),CONCATENATE("R8C",'Mapa final'!$P$53),"")</f>
        <v/>
      </c>
      <c r="AL23" s="14" t="str">
        <f>IF(AND('Mapa final'!$Z$54="Alta",'Mapa final'!$AB$54="Catastrófico"),CONCATENATE("R8C",'Mapa final'!$P$54),"")</f>
        <v/>
      </c>
      <c r="AM23" s="15" t="str">
        <f>IF(AND('Mapa final'!$Z$55="Alta",'Mapa final'!$AB$55="Catastrófico"),CONCATENATE("R8C",'Mapa final'!$P$55),"")</f>
        <v/>
      </c>
      <c r="AN23" s="41"/>
      <c r="AO23" s="307"/>
      <c r="AP23" s="308"/>
      <c r="AQ23" s="308"/>
      <c r="AR23" s="308"/>
      <c r="AS23" s="308"/>
      <c r="AT23" s="309"/>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row>
    <row r="24" spans="1:76" ht="15" customHeight="1" x14ac:dyDescent="0.25">
      <c r="A24" s="41"/>
      <c r="B24" s="218"/>
      <c r="C24" s="218"/>
      <c r="D24" s="219"/>
      <c r="E24" s="317"/>
      <c r="F24" s="316"/>
      <c r="G24" s="316"/>
      <c r="H24" s="316"/>
      <c r="I24" s="316"/>
      <c r="J24" s="25" t="str">
        <f>IF(AND('Mapa final'!$Z$56="Alta",'Mapa final'!$AB$56="Leve"),CONCATENATE("R9C",'Mapa final'!$P$56),"")</f>
        <v/>
      </c>
      <c r="K24" s="26" t="str">
        <f>IF(AND('Mapa final'!$Z$57="Alta",'Mapa final'!$AB$57="Leve"),CONCATENATE("R9C",'Mapa final'!$P$57),"")</f>
        <v/>
      </c>
      <c r="L24" s="26" t="str">
        <f>IF(AND('Mapa final'!$Z$58="Alta",'Mapa final'!$AB$58="Leve"),CONCATENATE("R9C",'Mapa final'!$P$58),"")</f>
        <v/>
      </c>
      <c r="M24" s="26" t="str">
        <f>IF(AND('Mapa final'!$Z$59="Alta",'Mapa final'!$AB$59="Leve"),CONCATENATE("R9C",'Mapa final'!$P$59),"")</f>
        <v/>
      </c>
      <c r="N24" s="26" t="str">
        <f>IF(AND('Mapa final'!$Z$60="Alta",'Mapa final'!$AB$60="Leve"),CONCATENATE("R9C",'Mapa final'!$P$60),"")</f>
        <v/>
      </c>
      <c r="O24" s="27" t="str">
        <f>IF(AND('Mapa final'!$Z$61="Alta",'Mapa final'!$AB$61="Leve"),CONCATENATE("R9C",'Mapa final'!$P$61),"")</f>
        <v/>
      </c>
      <c r="P24" s="25" t="str">
        <f>IF(AND('Mapa final'!$Z$56="Alta",'Mapa final'!$AB$56="Menor"),CONCATENATE("R9C",'Mapa final'!$P$56),"")</f>
        <v/>
      </c>
      <c r="Q24" s="26" t="str">
        <f>IF(AND('Mapa final'!$Z$57="Alta",'Mapa final'!$AB$57="Menor"),CONCATENATE("R9C",'Mapa final'!$P$57),"")</f>
        <v/>
      </c>
      <c r="R24" s="26" t="str">
        <f>IF(AND('Mapa final'!$Z$58="Alta",'Mapa final'!$AB$58="Menor"),CONCATENATE("R9C",'Mapa final'!$P$58),"")</f>
        <v/>
      </c>
      <c r="S24" s="26" t="str">
        <f>IF(AND('Mapa final'!$Z$59="Alta",'Mapa final'!$AB$59="Menor"),CONCATENATE("R9C",'Mapa final'!$P$59),"")</f>
        <v/>
      </c>
      <c r="T24" s="26" t="str">
        <f>IF(AND('Mapa final'!$Z$60="Alta",'Mapa final'!$AB$60="Menor"),CONCATENATE("R9C",'Mapa final'!$P$60),"")</f>
        <v/>
      </c>
      <c r="U24" s="27" t="str">
        <f>IF(AND('Mapa final'!$Z$61="Alta",'Mapa final'!$AB$61="Menor"),CONCATENATE("R9C",'Mapa final'!$P$61),"")</f>
        <v/>
      </c>
      <c r="V24" s="10" t="str">
        <f>IF(AND('Mapa final'!$Z$56="Alta",'Mapa final'!$AB$56="Moderado"),CONCATENATE("R9C",'Mapa final'!$P$56),"")</f>
        <v/>
      </c>
      <c r="W24" s="11" t="str">
        <f>IF(AND('Mapa final'!$Z$57="Alta",'Mapa final'!$AB$57="Moderado"),CONCATENATE("R9C",'Mapa final'!$P$57),"")</f>
        <v/>
      </c>
      <c r="X24" s="11" t="str">
        <f>IF(AND('Mapa final'!$Z$58="Alta",'Mapa final'!$AB$58="Moderado"),CONCATENATE("R9C",'Mapa final'!$P$58),"")</f>
        <v/>
      </c>
      <c r="Y24" s="11" t="str">
        <f>IF(AND('Mapa final'!$Z$59="Alta",'Mapa final'!$AB$59="Moderado"),CONCATENATE("R9C",'Mapa final'!$P$59),"")</f>
        <v/>
      </c>
      <c r="Z24" s="11" t="str">
        <f>IF(AND('Mapa final'!$Z$60="Alta",'Mapa final'!$AB$60="Moderado"),CONCATENATE("R9C",'Mapa final'!$P$60),"")</f>
        <v/>
      </c>
      <c r="AA24" s="12" t="str">
        <f>IF(AND('Mapa final'!$Z$61="Alta",'Mapa final'!$AB$61="Moderado"),CONCATENATE("R9C",'Mapa final'!$P$61),"")</f>
        <v/>
      </c>
      <c r="AB24" s="10" t="str">
        <f>IF(AND('Mapa final'!$Z$56="Alta",'Mapa final'!$AB$56="Mayor"),CONCATENATE("R9C",'Mapa final'!$P$56),"")</f>
        <v/>
      </c>
      <c r="AC24" s="11" t="str">
        <f>IF(AND('Mapa final'!$Z$57="Alta",'Mapa final'!$AB$57="Mayor"),CONCATENATE("R9C",'Mapa final'!$P$57),"")</f>
        <v/>
      </c>
      <c r="AD24" s="11" t="str">
        <f>IF(AND('Mapa final'!$Z$58="Alta",'Mapa final'!$AB$58="Mayor"),CONCATENATE("R9C",'Mapa final'!$P$58),"")</f>
        <v/>
      </c>
      <c r="AE24" s="11" t="str">
        <f>IF(AND('Mapa final'!$Z$59="Alta",'Mapa final'!$AB$59="Mayor"),CONCATENATE("R9C",'Mapa final'!$P$59),"")</f>
        <v/>
      </c>
      <c r="AF24" s="11" t="str">
        <f>IF(AND('Mapa final'!$Z$60="Alta",'Mapa final'!$AB$60="Mayor"),CONCATENATE("R9C",'Mapa final'!$P$60),"")</f>
        <v/>
      </c>
      <c r="AG24" s="12" t="str">
        <f>IF(AND('Mapa final'!$Z$61="Alta",'Mapa final'!$AB$61="Mayor"),CONCATENATE("R9C",'Mapa final'!$P$61),"")</f>
        <v/>
      </c>
      <c r="AH24" s="13" t="str">
        <f>IF(AND('Mapa final'!$Z$56="Alta",'Mapa final'!$AB$56="Catastrófico"),CONCATENATE("R9C",'Mapa final'!$P$56),"")</f>
        <v/>
      </c>
      <c r="AI24" s="14" t="str">
        <f>IF(AND('Mapa final'!$Z$57="Alta",'Mapa final'!$AB$57="Catastrófico"),CONCATENATE("R9C",'Mapa final'!$P$57),"")</f>
        <v/>
      </c>
      <c r="AJ24" s="14" t="str">
        <f>IF(AND('Mapa final'!$Z$58="Alta",'Mapa final'!$AB$58="Catastrófico"),CONCATENATE("R9C",'Mapa final'!$P$58),"")</f>
        <v/>
      </c>
      <c r="AK24" s="14" t="str">
        <f>IF(AND('Mapa final'!$Z$59="Alta",'Mapa final'!$AB$59="Catastrófico"),CONCATENATE("R9C",'Mapa final'!$P$59),"")</f>
        <v/>
      </c>
      <c r="AL24" s="14" t="str">
        <f>IF(AND('Mapa final'!$Z$60="Alta",'Mapa final'!$AB$60="Catastrófico"),CONCATENATE("R9C",'Mapa final'!$P$60),"")</f>
        <v/>
      </c>
      <c r="AM24" s="15" t="str">
        <f>IF(AND('Mapa final'!$Z$61="Alta",'Mapa final'!$AB$61="Catastrófico"),CONCATENATE("R9C",'Mapa final'!$P$61),"")</f>
        <v/>
      </c>
      <c r="AN24" s="41"/>
      <c r="AO24" s="307"/>
      <c r="AP24" s="308"/>
      <c r="AQ24" s="308"/>
      <c r="AR24" s="308"/>
      <c r="AS24" s="308"/>
      <c r="AT24" s="309"/>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row>
    <row r="25" spans="1:76" ht="15.75" customHeight="1" thickBot="1" x14ac:dyDescent="0.3">
      <c r="A25" s="41"/>
      <c r="B25" s="218"/>
      <c r="C25" s="218"/>
      <c r="D25" s="219"/>
      <c r="E25" s="318"/>
      <c r="F25" s="319"/>
      <c r="G25" s="319"/>
      <c r="H25" s="319"/>
      <c r="I25" s="319"/>
      <c r="J25" s="28" t="str">
        <f>IF(AND('Mapa final'!$Z$62="Alta",'Mapa final'!$AB$62="Leve"),CONCATENATE("R10C",'Mapa final'!$P$62),"")</f>
        <v/>
      </c>
      <c r="K25" s="29" t="str">
        <f>IF(AND('Mapa final'!$Z$63="Alta",'Mapa final'!$AB$63="Leve"),CONCATENATE("R10C",'Mapa final'!$P$63),"")</f>
        <v/>
      </c>
      <c r="L25" s="29" t="str">
        <f>IF(AND('Mapa final'!$Z$64="Alta",'Mapa final'!$AB$64="Leve"),CONCATENATE("R10C",'Mapa final'!$P$64),"")</f>
        <v/>
      </c>
      <c r="M25" s="29" t="str">
        <f>IF(AND('Mapa final'!$Z$65="Alta",'Mapa final'!$AB$65="Leve"),CONCATENATE("R10C",'Mapa final'!$P$65),"")</f>
        <v/>
      </c>
      <c r="N25" s="29" t="str">
        <f>IF(AND('Mapa final'!$Z$66="Alta",'Mapa final'!$AB$66="Leve"),CONCATENATE("R10C",'Mapa final'!$P$66),"")</f>
        <v/>
      </c>
      <c r="O25" s="30" t="str">
        <f>IF(AND('Mapa final'!$Z$67="Alta",'Mapa final'!$AB$67="Leve"),CONCATENATE("R10C",'Mapa final'!$P$67),"")</f>
        <v/>
      </c>
      <c r="P25" s="28" t="str">
        <f>IF(AND('Mapa final'!$Z$62="Alta",'Mapa final'!$AB$62="Menor"),CONCATENATE("R10C",'Mapa final'!$P$62),"")</f>
        <v/>
      </c>
      <c r="Q25" s="29" t="str">
        <f>IF(AND('Mapa final'!$Z$63="Alta",'Mapa final'!$AB$63="Menor"),CONCATENATE("R10C",'Mapa final'!$P$63),"")</f>
        <v/>
      </c>
      <c r="R25" s="29" t="str">
        <f>IF(AND('Mapa final'!$Z$64="Alta",'Mapa final'!$AB$64="Menor"),CONCATENATE("R10C",'Mapa final'!$P$64),"")</f>
        <v/>
      </c>
      <c r="S25" s="29" t="str">
        <f>IF(AND('Mapa final'!$Z$65="Alta",'Mapa final'!$AB$65="Menor"),CONCATENATE("R10C",'Mapa final'!$P$65),"")</f>
        <v/>
      </c>
      <c r="T25" s="29" t="str">
        <f>IF(AND('Mapa final'!$Z$66="Alta",'Mapa final'!$AB$66="Menor"),CONCATENATE("R10C",'Mapa final'!$P$66),"")</f>
        <v/>
      </c>
      <c r="U25" s="30" t="str">
        <f>IF(AND('Mapa final'!$Z$67="Alta",'Mapa final'!$AB$67="Menor"),CONCATENATE("R10C",'Mapa final'!$P$67),"")</f>
        <v/>
      </c>
      <c r="V25" s="16" t="str">
        <f>IF(AND('Mapa final'!$Z$62="Alta",'Mapa final'!$AB$62="Moderado"),CONCATENATE("R10C",'Mapa final'!$P$62),"")</f>
        <v/>
      </c>
      <c r="W25" s="17" t="str">
        <f>IF(AND('Mapa final'!$Z$63="Alta",'Mapa final'!$AB$63="Moderado"),CONCATENATE("R10C",'Mapa final'!$P$63),"")</f>
        <v/>
      </c>
      <c r="X25" s="17" t="str">
        <f>IF(AND('Mapa final'!$Z$64="Alta",'Mapa final'!$AB$64="Moderado"),CONCATENATE("R10C",'Mapa final'!$P$64),"")</f>
        <v/>
      </c>
      <c r="Y25" s="17" t="str">
        <f>IF(AND('Mapa final'!$Z$65="Alta",'Mapa final'!$AB$65="Moderado"),CONCATENATE("R10C",'Mapa final'!$P$65),"")</f>
        <v/>
      </c>
      <c r="Z25" s="17" t="str">
        <f>IF(AND('Mapa final'!$Z$66="Alta",'Mapa final'!$AB$66="Moderado"),CONCATENATE("R10C",'Mapa final'!$P$66),"")</f>
        <v/>
      </c>
      <c r="AA25" s="18" t="str">
        <f>IF(AND('Mapa final'!$Z$67="Alta",'Mapa final'!$AB$67="Moderado"),CONCATENATE("R10C",'Mapa final'!$P$67),"")</f>
        <v/>
      </c>
      <c r="AB25" s="16" t="str">
        <f>IF(AND('Mapa final'!$Z$62="Alta",'Mapa final'!$AB$62="Mayor"),CONCATENATE("R10C",'Mapa final'!$P$62),"")</f>
        <v/>
      </c>
      <c r="AC25" s="17" t="str">
        <f>IF(AND('Mapa final'!$Z$63="Alta",'Mapa final'!$AB$63="Mayor"),CONCATENATE("R10C",'Mapa final'!$P$63),"")</f>
        <v/>
      </c>
      <c r="AD25" s="17" t="str">
        <f>IF(AND('Mapa final'!$Z$64="Alta",'Mapa final'!$AB$64="Mayor"),CONCATENATE("R10C",'Mapa final'!$P$64),"")</f>
        <v/>
      </c>
      <c r="AE25" s="17" t="str">
        <f>IF(AND('Mapa final'!$Z$65="Alta",'Mapa final'!$AB$65="Mayor"),CONCATENATE("R10C",'Mapa final'!$P$65),"")</f>
        <v/>
      </c>
      <c r="AF25" s="17" t="str">
        <f>IF(AND('Mapa final'!$Z$66="Alta",'Mapa final'!$AB$66="Mayor"),CONCATENATE("R10C",'Mapa final'!$P$66),"")</f>
        <v/>
      </c>
      <c r="AG25" s="18" t="str">
        <f>IF(AND('Mapa final'!$Z$67="Alta",'Mapa final'!$AB$67="Mayor"),CONCATENATE("R10C",'Mapa final'!$P$67),"")</f>
        <v/>
      </c>
      <c r="AH25" s="19" t="str">
        <f>IF(AND('Mapa final'!$Z$62="Alta",'Mapa final'!$AB$62="Catastrófico"),CONCATENATE("R10C",'Mapa final'!$P$62),"")</f>
        <v/>
      </c>
      <c r="AI25" s="20" t="str">
        <f>IF(AND('Mapa final'!$Z$63="Alta",'Mapa final'!$AB$63="Catastrófico"),CONCATENATE("R10C",'Mapa final'!$P$63),"")</f>
        <v/>
      </c>
      <c r="AJ25" s="20" t="str">
        <f>IF(AND('Mapa final'!$Z$64="Alta",'Mapa final'!$AB$64="Catastrófico"),CONCATENATE("R10C",'Mapa final'!$P$64),"")</f>
        <v/>
      </c>
      <c r="AK25" s="20" t="str">
        <f>IF(AND('Mapa final'!$Z$65="Alta",'Mapa final'!$AB$65="Catastrófico"),CONCATENATE("R10C",'Mapa final'!$P$65),"")</f>
        <v/>
      </c>
      <c r="AL25" s="20" t="str">
        <f>IF(AND('Mapa final'!$Z$66="Alta",'Mapa final'!$AB$66="Catastrófico"),CONCATENATE("R10C",'Mapa final'!$P$66),"")</f>
        <v/>
      </c>
      <c r="AM25" s="21" t="str">
        <f>IF(AND('Mapa final'!$Z$67="Alta",'Mapa final'!$AB$67="Catastrófico"),CONCATENATE("R10C",'Mapa final'!$P$67),"")</f>
        <v/>
      </c>
      <c r="AN25" s="41"/>
      <c r="AO25" s="310"/>
      <c r="AP25" s="311"/>
      <c r="AQ25" s="311"/>
      <c r="AR25" s="311"/>
      <c r="AS25" s="311"/>
      <c r="AT25" s="312"/>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row>
    <row r="26" spans="1:76" ht="15" customHeight="1" x14ac:dyDescent="0.25">
      <c r="A26" s="41"/>
      <c r="B26" s="218"/>
      <c r="C26" s="218"/>
      <c r="D26" s="219"/>
      <c r="E26" s="313" t="s">
        <v>35</v>
      </c>
      <c r="F26" s="314"/>
      <c r="G26" s="314"/>
      <c r="H26" s="314"/>
      <c r="I26" s="331"/>
      <c r="J26" s="22" t="str">
        <f>IF(AND('Mapa final'!$Z$8="Media",'Mapa final'!$AB$8="Leve"),CONCATENATE("R1C",'Mapa final'!$P$8),"")</f>
        <v/>
      </c>
      <c r="K26" s="23" t="str">
        <f>IF(AND('Mapa final'!$Z$9="Media",'Mapa final'!$AB$9="Leve"),CONCATENATE("R1C",'Mapa final'!$P$9),"")</f>
        <v/>
      </c>
      <c r="L26" s="23" t="str">
        <f>IF(AND('Mapa final'!$Z$10="Media",'Mapa final'!$AB$10="Leve"),CONCATENATE("R1C",'Mapa final'!$P$10),"")</f>
        <v/>
      </c>
      <c r="M26" s="23" t="str">
        <f>IF(AND('Mapa final'!$Z$11="Media",'Mapa final'!$AB$11="Leve"),CONCATENATE("R1C",'Mapa final'!$P$11),"")</f>
        <v/>
      </c>
      <c r="N26" s="23" t="str">
        <f>IF(AND('Mapa final'!$Z$12="Media",'Mapa final'!$AB$12="Leve"),CONCATENATE("R1C",'Mapa final'!$P$12),"")</f>
        <v/>
      </c>
      <c r="O26" s="24" t="str">
        <f>IF(AND('Mapa final'!$Z$13="Media",'Mapa final'!$AB$13="Leve"),CONCATENATE("R1C",'Mapa final'!$P$13),"")</f>
        <v/>
      </c>
      <c r="P26" s="22" t="str">
        <f>IF(AND('Mapa final'!$Z$8="Media",'Mapa final'!$AB$8="Menor"),CONCATENATE("R1C",'Mapa final'!$P$8),"")</f>
        <v/>
      </c>
      <c r="Q26" s="23" t="str">
        <f>IF(AND('Mapa final'!$Z$9="Media",'Mapa final'!$AB$9="Menor"),CONCATENATE("R1C",'Mapa final'!$P$9),"")</f>
        <v/>
      </c>
      <c r="R26" s="23" t="str">
        <f>IF(AND('Mapa final'!$Z$10="Media",'Mapa final'!$AB$10="Menor"),CONCATENATE("R1C",'Mapa final'!$P$10),"")</f>
        <v/>
      </c>
      <c r="S26" s="23" t="str">
        <f>IF(AND('Mapa final'!$Z$11="Media",'Mapa final'!$AB$11="Menor"),CONCATENATE("R1C",'Mapa final'!$P$11),"")</f>
        <v/>
      </c>
      <c r="T26" s="23" t="str">
        <f>IF(AND('Mapa final'!$Z$12="Media",'Mapa final'!$AB$12="Menor"),CONCATENATE("R1C",'Mapa final'!$P$12),"")</f>
        <v/>
      </c>
      <c r="U26" s="24" t="str">
        <f>IF(AND('Mapa final'!$Z$13="Media",'Mapa final'!$AB$13="Menor"),CONCATENATE("R1C",'Mapa final'!$P$13),"")</f>
        <v/>
      </c>
      <c r="V26" s="22" t="str">
        <f>IF(AND('Mapa final'!$Z$8="Media",'Mapa final'!$AB$8="Moderado"),CONCATENATE("R1C",'Mapa final'!$P$8),"")</f>
        <v/>
      </c>
      <c r="W26" s="23" t="str">
        <f>IF(AND('Mapa final'!$Z$9="Media",'Mapa final'!$AB$9="Moderado"),CONCATENATE("R1C",'Mapa final'!$P$9),"")</f>
        <v/>
      </c>
      <c r="X26" s="23" t="str">
        <f>IF(AND('Mapa final'!$Z$10="Media",'Mapa final'!$AB$10="Moderado"),CONCATENATE("R1C",'Mapa final'!$P$10),"")</f>
        <v/>
      </c>
      <c r="Y26" s="23" t="str">
        <f>IF(AND('Mapa final'!$Z$11="Media",'Mapa final'!$AB$11="Moderado"),CONCATENATE("R1C",'Mapa final'!$P$11),"")</f>
        <v/>
      </c>
      <c r="Z26" s="23" t="str">
        <f>IF(AND('Mapa final'!$Z$12="Media",'Mapa final'!$AB$12="Moderado"),CONCATENATE("R1C",'Mapa final'!$P$12),"")</f>
        <v/>
      </c>
      <c r="AA26" s="24" t="str">
        <f>IF(AND('Mapa final'!$Z$13="Media",'Mapa final'!$AB$13="Moderado"),CONCATENATE("R1C",'Mapa final'!$P$13),"")</f>
        <v/>
      </c>
      <c r="AB26" s="4" t="str">
        <f>IF(AND('Mapa final'!$Z$8="Media",'Mapa final'!$AB$8="Mayor"),CONCATENATE("R1C",'Mapa final'!$P$8),"")</f>
        <v/>
      </c>
      <c r="AC26" s="5" t="str">
        <f>IF(AND('Mapa final'!$Z$9="Media",'Mapa final'!$AB$9="Mayor"),CONCATENATE("R1C",'Mapa final'!$P$9),"")</f>
        <v/>
      </c>
      <c r="AD26" s="5" t="str">
        <f>IF(AND('Mapa final'!$Z$10="Media",'Mapa final'!$AB$10="Mayor"),CONCATENATE("R1C",'Mapa final'!$P$10),"")</f>
        <v/>
      </c>
      <c r="AE26" s="5" t="str">
        <f>IF(AND('Mapa final'!$Z$11="Media",'Mapa final'!$AB$11="Mayor"),CONCATENATE("R1C",'Mapa final'!$P$11),"")</f>
        <v/>
      </c>
      <c r="AF26" s="5" t="str">
        <f>IF(AND('Mapa final'!$Z$12="Media",'Mapa final'!$AB$12="Mayor"),CONCATENATE("R1C",'Mapa final'!$P$12),"")</f>
        <v/>
      </c>
      <c r="AG26" s="6" t="str">
        <f>IF(AND('Mapa final'!$Z$13="Media",'Mapa final'!$AB$13="Mayor"),CONCATENATE("R1C",'Mapa final'!$P$13),"")</f>
        <v/>
      </c>
      <c r="AH26" s="7" t="str">
        <f>IF(AND('Mapa final'!$Z$8="Media",'Mapa final'!$AB$8="Catastrófico"),CONCATENATE("R1C",'Mapa final'!$P$8),"")</f>
        <v/>
      </c>
      <c r="AI26" s="8" t="str">
        <f>IF(AND('Mapa final'!$Z$9="Media",'Mapa final'!$AB$9="Catastrófico"),CONCATENATE("R1C",'Mapa final'!$P$9),"")</f>
        <v/>
      </c>
      <c r="AJ26" s="8" t="str">
        <f>IF(AND('Mapa final'!$Z$10="Media",'Mapa final'!$AB$10="Catastrófico"),CONCATENATE("R1C",'Mapa final'!$P$10),"")</f>
        <v/>
      </c>
      <c r="AK26" s="8" t="str">
        <f>IF(AND('Mapa final'!$Z$11="Media",'Mapa final'!$AB$11="Catastrófico"),CONCATENATE("R1C",'Mapa final'!$P$11),"")</f>
        <v/>
      </c>
      <c r="AL26" s="8" t="str">
        <f>IF(AND('Mapa final'!$Z$12="Media",'Mapa final'!$AB$12="Catastrófico"),CONCATENATE("R1C",'Mapa final'!$P$12),"")</f>
        <v/>
      </c>
      <c r="AM26" s="9" t="str">
        <f>IF(AND('Mapa final'!$Z$13="Media",'Mapa final'!$AB$13="Catastrófico"),CONCATENATE("R1C",'Mapa final'!$P$13),"")</f>
        <v/>
      </c>
      <c r="AN26" s="41"/>
      <c r="AO26" s="343" t="s">
        <v>36</v>
      </c>
      <c r="AP26" s="344"/>
      <c r="AQ26" s="344"/>
      <c r="AR26" s="344"/>
      <c r="AS26" s="344"/>
      <c r="AT26" s="345"/>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row>
    <row r="27" spans="1:76" ht="15" customHeight="1" x14ac:dyDescent="0.25">
      <c r="A27" s="41"/>
      <c r="B27" s="218"/>
      <c r="C27" s="218"/>
      <c r="D27" s="219"/>
      <c r="E27" s="315"/>
      <c r="F27" s="316"/>
      <c r="G27" s="316"/>
      <c r="H27" s="316"/>
      <c r="I27" s="332"/>
      <c r="J27" s="25" t="str">
        <f>IF(AND('Mapa final'!$Z$14="Media",'Mapa final'!$AB$14="Leve"),CONCATENATE("R2C",'Mapa final'!$P$14),"")</f>
        <v/>
      </c>
      <c r="K27" s="26" t="str">
        <f>IF(AND('Mapa final'!$Z$15="Media",'Mapa final'!$AB$15="Leve"),CONCATENATE("R2C",'Mapa final'!$P$15),"")</f>
        <v/>
      </c>
      <c r="L27" s="26" t="str">
        <f>IF(AND('Mapa final'!$Z$16="Media",'Mapa final'!$AB$16="Leve"),CONCATENATE("R2C",'Mapa final'!$P$16),"")</f>
        <v/>
      </c>
      <c r="M27" s="26" t="str">
        <f>IF(AND('Mapa final'!$Z$17="Media",'Mapa final'!$AB$17="Leve"),CONCATENATE("R2C",'Mapa final'!$P$17),"")</f>
        <v/>
      </c>
      <c r="N27" s="26" t="str">
        <f>IF(AND('Mapa final'!$Z$18="Media",'Mapa final'!$AB$18="Leve"),CONCATENATE("R2C",'Mapa final'!$P$18),"")</f>
        <v/>
      </c>
      <c r="O27" s="27" t="str">
        <f>IF(AND('Mapa final'!$Z$19="Media",'Mapa final'!$AB$19="Leve"),CONCATENATE("R2C",'Mapa final'!$P$19),"")</f>
        <v/>
      </c>
      <c r="P27" s="25" t="str">
        <f>IF(AND('Mapa final'!$Z$14="Media",'Mapa final'!$AB$14="Menor"),CONCATENATE("R2C",'Mapa final'!$P$14),"")</f>
        <v/>
      </c>
      <c r="Q27" s="26" t="str">
        <f>IF(AND('Mapa final'!$Z$15="Media",'Mapa final'!$AB$15="Menor"),CONCATENATE("R2C",'Mapa final'!$P$15),"")</f>
        <v/>
      </c>
      <c r="R27" s="26" t="str">
        <f>IF(AND('Mapa final'!$Z$16="Media",'Mapa final'!$AB$16="Menor"),CONCATENATE("R2C",'Mapa final'!$P$16),"")</f>
        <v/>
      </c>
      <c r="S27" s="26" t="str">
        <f>IF(AND('Mapa final'!$Z$17="Media",'Mapa final'!$AB$17="Menor"),CONCATENATE("R2C",'Mapa final'!$P$17),"")</f>
        <v/>
      </c>
      <c r="T27" s="26" t="str">
        <f>IF(AND('Mapa final'!$Z$18="Media",'Mapa final'!$AB$18="Menor"),CONCATENATE("R2C",'Mapa final'!$P$18),"")</f>
        <v/>
      </c>
      <c r="U27" s="27" t="str">
        <f>IF(AND('Mapa final'!$Z$19="Media",'Mapa final'!$AB$19="Menor"),CONCATENATE("R2C",'Mapa final'!$P$19),"")</f>
        <v/>
      </c>
      <c r="V27" s="25" t="str">
        <f>IF(AND('Mapa final'!$Z$14="Media",'Mapa final'!$AB$14="Moderado"),CONCATENATE("R2C",'Mapa final'!$P$14),"")</f>
        <v/>
      </c>
      <c r="W27" s="26" t="str">
        <f>IF(AND('Mapa final'!$Z$15="Media",'Mapa final'!$AB$15="Moderado"),CONCATENATE("R2C",'Mapa final'!$P$15),"")</f>
        <v/>
      </c>
      <c r="X27" s="26" t="str">
        <f>IF(AND('Mapa final'!$Z$16="Media",'Mapa final'!$AB$16="Moderado"),CONCATENATE("R2C",'Mapa final'!$P$16),"")</f>
        <v/>
      </c>
      <c r="Y27" s="26" t="str">
        <f>IF(AND('Mapa final'!$Z$17="Media",'Mapa final'!$AB$17="Moderado"),CONCATENATE("R2C",'Mapa final'!$P$17),"")</f>
        <v/>
      </c>
      <c r="Z27" s="26" t="str">
        <f>IF(AND('Mapa final'!$Z$18="Media",'Mapa final'!$AB$18="Moderado"),CONCATENATE("R2C",'Mapa final'!$P$18),"")</f>
        <v/>
      </c>
      <c r="AA27" s="27" t="str">
        <f>IF(AND('Mapa final'!$Z$19="Media",'Mapa final'!$AB$19="Moderado"),CONCATENATE("R2C",'Mapa final'!$P$19),"")</f>
        <v/>
      </c>
      <c r="AB27" s="10" t="str">
        <f>IF(AND('Mapa final'!$Z$14="Media",'Mapa final'!$AB$14="Mayor"),CONCATENATE("R2C",'Mapa final'!$P$14),"")</f>
        <v/>
      </c>
      <c r="AC27" s="11" t="str">
        <f>IF(AND('Mapa final'!$Z$15="Media",'Mapa final'!$AB$15="Mayor"),CONCATENATE("R2C",'Mapa final'!$P$15),"")</f>
        <v/>
      </c>
      <c r="AD27" s="11" t="str">
        <f>IF(AND('Mapa final'!$Z$16="Media",'Mapa final'!$AB$16="Mayor"),CONCATENATE("R2C",'Mapa final'!$P$16),"")</f>
        <v/>
      </c>
      <c r="AE27" s="11" t="str">
        <f>IF(AND('Mapa final'!$Z$17="Media",'Mapa final'!$AB$17="Mayor"),CONCATENATE("R2C",'Mapa final'!$P$17),"")</f>
        <v/>
      </c>
      <c r="AF27" s="11" t="str">
        <f>IF(AND('Mapa final'!$Z$18="Media",'Mapa final'!$AB$18="Mayor"),CONCATENATE("R2C",'Mapa final'!$P$18),"")</f>
        <v/>
      </c>
      <c r="AG27" s="12" t="str">
        <f>IF(AND('Mapa final'!$Z$19="Media",'Mapa final'!$AB$19="Mayor"),CONCATENATE("R2C",'Mapa final'!$P$19),"")</f>
        <v/>
      </c>
      <c r="AH27" s="13" t="str">
        <f>IF(AND('Mapa final'!$Z$14="Media",'Mapa final'!$AB$14="Catastrófico"),CONCATENATE("R2C",'Mapa final'!$P$14),"")</f>
        <v/>
      </c>
      <c r="AI27" s="14" t="str">
        <f>IF(AND('Mapa final'!$Z$15="Media",'Mapa final'!$AB$15="Catastrófico"),CONCATENATE("R2C",'Mapa final'!$P$15),"")</f>
        <v/>
      </c>
      <c r="AJ27" s="14" t="str">
        <f>IF(AND('Mapa final'!$Z$16="Media",'Mapa final'!$AB$16="Catastrófico"),CONCATENATE("R2C",'Mapa final'!$P$16),"")</f>
        <v/>
      </c>
      <c r="AK27" s="14" t="str">
        <f>IF(AND('Mapa final'!$Z$17="Media",'Mapa final'!$AB$17="Catastrófico"),CONCATENATE("R2C",'Mapa final'!$P$17),"")</f>
        <v/>
      </c>
      <c r="AL27" s="14" t="str">
        <f>IF(AND('Mapa final'!$Z$18="Media",'Mapa final'!$AB$18="Catastrófico"),CONCATENATE("R2C",'Mapa final'!$P$18),"")</f>
        <v/>
      </c>
      <c r="AM27" s="15" t="str">
        <f>IF(AND('Mapa final'!$Z$19="Media",'Mapa final'!$AB$19="Catastrófico"),CONCATENATE("R2C",'Mapa final'!$P$19),"")</f>
        <v/>
      </c>
      <c r="AN27" s="41"/>
      <c r="AO27" s="346"/>
      <c r="AP27" s="347"/>
      <c r="AQ27" s="347"/>
      <c r="AR27" s="347"/>
      <c r="AS27" s="347"/>
      <c r="AT27" s="348"/>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row>
    <row r="28" spans="1:76" ht="15" customHeight="1" x14ac:dyDescent="0.25">
      <c r="A28" s="41"/>
      <c r="B28" s="218"/>
      <c r="C28" s="218"/>
      <c r="D28" s="219"/>
      <c r="E28" s="317"/>
      <c r="F28" s="316"/>
      <c r="G28" s="316"/>
      <c r="H28" s="316"/>
      <c r="I28" s="332"/>
      <c r="J28" s="25" t="str">
        <f>IF(AND('Mapa final'!$Z$20="Media",'Mapa final'!$AB$20="Leve"),CONCATENATE("R3C",'Mapa final'!$P$20),"")</f>
        <v/>
      </c>
      <c r="K28" s="26" t="str">
        <f>IF(AND('Mapa final'!$Z$21="Media",'Mapa final'!$AB$21="Leve"),CONCATENATE("R3C",'Mapa final'!$P$21),"")</f>
        <v/>
      </c>
      <c r="L28" s="26" t="str">
        <f>IF(AND('Mapa final'!$Z$22="Media",'Mapa final'!$AB$22="Leve"),CONCATENATE("R3C",'Mapa final'!$P$22),"")</f>
        <v/>
      </c>
      <c r="M28" s="26" t="str">
        <f>IF(AND('Mapa final'!$Z$23="Media",'Mapa final'!$AB$23="Leve"),CONCATENATE("R3C",'Mapa final'!$P$23),"")</f>
        <v/>
      </c>
      <c r="N28" s="26" t="str">
        <f>IF(AND('Mapa final'!$Z$24="Media",'Mapa final'!$AB$24="Leve"),CONCATENATE("R3C",'Mapa final'!$P$24),"")</f>
        <v/>
      </c>
      <c r="O28" s="27" t="str">
        <f>IF(AND('Mapa final'!$Z$25="Media",'Mapa final'!$AB$25="Leve"),CONCATENATE("R3C",'Mapa final'!$P$25),"")</f>
        <v/>
      </c>
      <c r="P28" s="25" t="str">
        <f>IF(AND('Mapa final'!$Z$20="Media",'Mapa final'!$AB$20="Menor"),CONCATENATE("R3C",'Mapa final'!$P$20),"")</f>
        <v/>
      </c>
      <c r="Q28" s="26" t="str">
        <f>IF(AND('Mapa final'!$Z$21="Media",'Mapa final'!$AB$21="Menor"),CONCATENATE("R3C",'Mapa final'!$P$21),"")</f>
        <v/>
      </c>
      <c r="R28" s="26" t="str">
        <f>IF(AND('Mapa final'!$Z$22="Media",'Mapa final'!$AB$22="Menor"),CONCATENATE("R3C",'Mapa final'!$P$22),"")</f>
        <v/>
      </c>
      <c r="S28" s="26" t="str">
        <f>IF(AND('Mapa final'!$Z$23="Media",'Mapa final'!$AB$23="Menor"),CONCATENATE("R3C",'Mapa final'!$P$23),"")</f>
        <v/>
      </c>
      <c r="T28" s="26" t="str">
        <f>IF(AND('Mapa final'!$Z$24="Media",'Mapa final'!$AB$24="Menor"),CONCATENATE("R3C",'Mapa final'!$P$24),"")</f>
        <v/>
      </c>
      <c r="U28" s="27" t="str">
        <f>IF(AND('Mapa final'!$Z$25="Media",'Mapa final'!$AB$25="Menor"),CONCATENATE("R3C",'Mapa final'!$P$25),"")</f>
        <v/>
      </c>
      <c r="V28" s="25" t="str">
        <f>IF(AND('Mapa final'!$Z$20="Media",'Mapa final'!$AB$20="Moderado"),CONCATENATE("R3C",'Mapa final'!$P$20),"")</f>
        <v/>
      </c>
      <c r="W28" s="26" t="str">
        <f>IF(AND('Mapa final'!$Z$21="Media",'Mapa final'!$AB$21="Moderado"),CONCATENATE("R3C",'Mapa final'!$P$21),"")</f>
        <v/>
      </c>
      <c r="X28" s="26" t="str">
        <f>IF(AND('Mapa final'!$Z$22="Media",'Mapa final'!$AB$22="Moderado"),CONCATENATE("R3C",'Mapa final'!$P$22),"")</f>
        <v/>
      </c>
      <c r="Y28" s="26" t="str">
        <f>IF(AND('Mapa final'!$Z$23="Media",'Mapa final'!$AB$23="Moderado"),CONCATENATE("R3C",'Mapa final'!$P$23),"")</f>
        <v/>
      </c>
      <c r="Z28" s="26" t="str">
        <f>IF(AND('Mapa final'!$Z$24="Media",'Mapa final'!$AB$24="Moderado"),CONCATENATE("R3C",'Mapa final'!$P$24),"")</f>
        <v/>
      </c>
      <c r="AA28" s="27" t="str">
        <f>IF(AND('Mapa final'!$Z$25="Media",'Mapa final'!$AB$25="Moderado"),CONCATENATE("R3C",'Mapa final'!$P$25),"")</f>
        <v/>
      </c>
      <c r="AB28" s="10" t="str">
        <f>IF(AND('Mapa final'!$Z$20="Media",'Mapa final'!$AB$20="Mayor"),CONCATENATE("R3C",'Mapa final'!$P$20),"")</f>
        <v/>
      </c>
      <c r="AC28" s="11" t="str">
        <f>IF(AND('Mapa final'!$Z$21="Media",'Mapa final'!$AB$21="Mayor"),CONCATENATE("R3C",'Mapa final'!$P$21),"")</f>
        <v/>
      </c>
      <c r="AD28" s="11" t="str">
        <f>IF(AND('Mapa final'!$Z$22="Media",'Mapa final'!$AB$22="Mayor"),CONCATENATE("R3C",'Mapa final'!$P$22),"")</f>
        <v/>
      </c>
      <c r="AE28" s="11" t="str">
        <f>IF(AND('Mapa final'!$Z$23="Media",'Mapa final'!$AB$23="Mayor"),CONCATENATE("R3C",'Mapa final'!$P$23),"")</f>
        <v/>
      </c>
      <c r="AF28" s="11" t="str">
        <f>IF(AND('Mapa final'!$Z$24="Media",'Mapa final'!$AB$24="Mayor"),CONCATENATE("R3C",'Mapa final'!$P$24),"")</f>
        <v/>
      </c>
      <c r="AG28" s="12" t="str">
        <f>IF(AND('Mapa final'!$Z$25="Media",'Mapa final'!$AB$25="Mayor"),CONCATENATE("R3C",'Mapa final'!$P$25),"")</f>
        <v/>
      </c>
      <c r="AH28" s="13" t="str">
        <f>IF(AND('Mapa final'!$Z$20="Media",'Mapa final'!$AB$20="Catastrófico"),CONCATENATE("R3C",'Mapa final'!$P$20),"")</f>
        <v/>
      </c>
      <c r="AI28" s="14" t="str">
        <f>IF(AND('Mapa final'!$Z$21="Media",'Mapa final'!$AB$21="Catastrófico"),CONCATENATE("R3C",'Mapa final'!$P$21),"")</f>
        <v/>
      </c>
      <c r="AJ28" s="14" t="str">
        <f>IF(AND('Mapa final'!$Z$22="Media",'Mapa final'!$AB$22="Catastrófico"),CONCATENATE("R3C",'Mapa final'!$P$22),"")</f>
        <v/>
      </c>
      <c r="AK28" s="14" t="str">
        <f>IF(AND('Mapa final'!$Z$23="Media",'Mapa final'!$AB$23="Catastrófico"),CONCATENATE("R3C",'Mapa final'!$P$23),"")</f>
        <v/>
      </c>
      <c r="AL28" s="14" t="str">
        <f>IF(AND('Mapa final'!$Z$24="Media",'Mapa final'!$AB$24="Catastrófico"),CONCATENATE("R3C",'Mapa final'!$P$24),"")</f>
        <v/>
      </c>
      <c r="AM28" s="15" t="str">
        <f>IF(AND('Mapa final'!$Z$25="Media",'Mapa final'!$AB$25="Catastrófico"),CONCATENATE("R3C",'Mapa final'!$P$25),"")</f>
        <v/>
      </c>
      <c r="AN28" s="41"/>
      <c r="AO28" s="346"/>
      <c r="AP28" s="347"/>
      <c r="AQ28" s="347"/>
      <c r="AR28" s="347"/>
      <c r="AS28" s="347"/>
      <c r="AT28" s="348"/>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row>
    <row r="29" spans="1:76" ht="15" customHeight="1" x14ac:dyDescent="0.25">
      <c r="A29" s="41"/>
      <c r="B29" s="218"/>
      <c r="C29" s="218"/>
      <c r="D29" s="219"/>
      <c r="E29" s="317"/>
      <c r="F29" s="316"/>
      <c r="G29" s="316"/>
      <c r="H29" s="316"/>
      <c r="I29" s="332"/>
      <c r="J29" s="25" t="str">
        <f>IF(AND('Mapa final'!$Z$26="Media",'Mapa final'!$AB$26="Leve"),CONCATENATE("R4C",'Mapa final'!$P$26),"")</f>
        <v/>
      </c>
      <c r="K29" s="26" t="str">
        <f>IF(AND('Mapa final'!$Z$27="Media",'Mapa final'!$AB$27="Leve"),CONCATENATE("R4C",'Mapa final'!$P$27),"")</f>
        <v/>
      </c>
      <c r="L29" s="26" t="str">
        <f>IF(AND('Mapa final'!$Z$28="Media",'Mapa final'!$AB$28="Leve"),CONCATENATE("R4C",'Mapa final'!$P$28),"")</f>
        <v/>
      </c>
      <c r="M29" s="26" t="str">
        <f>IF(AND('Mapa final'!$Z$29="Media",'Mapa final'!$AB$29="Leve"),CONCATENATE("R4C",'Mapa final'!$P$29),"")</f>
        <v/>
      </c>
      <c r="N29" s="26" t="str">
        <f>IF(AND('Mapa final'!$Z$30="Media",'Mapa final'!$AB$30="Leve"),CONCATENATE("R4C",'Mapa final'!$P$30),"")</f>
        <v/>
      </c>
      <c r="O29" s="27" t="str">
        <f>IF(AND('Mapa final'!$Z$31="Media",'Mapa final'!$AB$31="Leve"),CONCATENATE("R4C",'Mapa final'!$P$31),"")</f>
        <v/>
      </c>
      <c r="P29" s="25" t="str">
        <f>IF(AND('Mapa final'!$Z$26="Media",'Mapa final'!$AB$26="Menor"),CONCATENATE("R4C",'Mapa final'!$P$26),"")</f>
        <v/>
      </c>
      <c r="Q29" s="26" t="str">
        <f>IF(AND('Mapa final'!$Z$27="Media",'Mapa final'!$AB$27="Menor"),CONCATENATE("R4C",'Mapa final'!$P$27),"")</f>
        <v/>
      </c>
      <c r="R29" s="26" t="str">
        <f>IF(AND('Mapa final'!$Z$28="Media",'Mapa final'!$AB$28="Menor"),CONCATENATE("R4C",'Mapa final'!$P$28),"")</f>
        <v/>
      </c>
      <c r="S29" s="26" t="str">
        <f>IF(AND('Mapa final'!$Z$29="Media",'Mapa final'!$AB$29="Menor"),CONCATENATE("R4C",'Mapa final'!$P$29),"")</f>
        <v/>
      </c>
      <c r="T29" s="26" t="str">
        <f>IF(AND('Mapa final'!$Z$30="Media",'Mapa final'!$AB$30="Menor"),CONCATENATE("R4C",'Mapa final'!$P$30),"")</f>
        <v/>
      </c>
      <c r="U29" s="27" t="str">
        <f>IF(AND('Mapa final'!$Z$31="Media",'Mapa final'!$AB$31="Menor"),CONCATENATE("R4C",'Mapa final'!$P$31),"")</f>
        <v/>
      </c>
      <c r="V29" s="25" t="str">
        <f>IF(AND('Mapa final'!$Z$26="Media",'Mapa final'!$AB$26="Moderado"),CONCATENATE("R4C",'Mapa final'!$P$26),"")</f>
        <v/>
      </c>
      <c r="W29" s="26" t="str">
        <f>IF(AND('Mapa final'!$Z$27="Media",'Mapa final'!$AB$27="Moderado"),CONCATENATE("R4C",'Mapa final'!$P$27),"")</f>
        <v/>
      </c>
      <c r="X29" s="26" t="str">
        <f>IF(AND('Mapa final'!$Z$28="Media",'Mapa final'!$AB$28="Moderado"),CONCATENATE("R4C",'Mapa final'!$P$28),"")</f>
        <v/>
      </c>
      <c r="Y29" s="26" t="str">
        <f>IF(AND('Mapa final'!$Z$29="Media",'Mapa final'!$AB$29="Moderado"),CONCATENATE("R4C",'Mapa final'!$P$29),"")</f>
        <v/>
      </c>
      <c r="Z29" s="26" t="str">
        <f>IF(AND('Mapa final'!$Z$30="Media",'Mapa final'!$AB$30="Moderado"),CONCATENATE("R4C",'Mapa final'!$P$30),"")</f>
        <v/>
      </c>
      <c r="AA29" s="27" t="str">
        <f>IF(AND('Mapa final'!$Z$31="Media",'Mapa final'!$AB$31="Moderado"),CONCATENATE("R4C",'Mapa final'!$P$31),"")</f>
        <v/>
      </c>
      <c r="AB29" s="10" t="str">
        <f>IF(AND('Mapa final'!$Z$26="Media",'Mapa final'!$AB$26="Mayor"),CONCATENATE("R4C",'Mapa final'!$P$26),"")</f>
        <v/>
      </c>
      <c r="AC29" s="11" t="str">
        <f>IF(AND('Mapa final'!$Z$27="Media",'Mapa final'!$AB$27="Mayor"),CONCATENATE("R4C",'Mapa final'!$P$27),"")</f>
        <v/>
      </c>
      <c r="AD29" s="11" t="str">
        <f>IF(AND('Mapa final'!$Z$28="Media",'Mapa final'!$AB$28="Mayor"),CONCATENATE("R4C",'Mapa final'!$P$28),"")</f>
        <v/>
      </c>
      <c r="AE29" s="11" t="str">
        <f>IF(AND('Mapa final'!$Z$29="Media",'Mapa final'!$AB$29="Mayor"),CONCATENATE("R4C",'Mapa final'!$P$29),"")</f>
        <v/>
      </c>
      <c r="AF29" s="11" t="str">
        <f>IF(AND('Mapa final'!$Z$30="Media",'Mapa final'!$AB$30="Mayor"),CONCATENATE("R4C",'Mapa final'!$P$30),"")</f>
        <v/>
      </c>
      <c r="AG29" s="12" t="str">
        <f>IF(AND('Mapa final'!$Z$31="Media",'Mapa final'!$AB$31="Mayor"),CONCATENATE("R4C",'Mapa final'!$P$31),"")</f>
        <v/>
      </c>
      <c r="AH29" s="13" t="str">
        <f>IF(AND('Mapa final'!$Z$26="Media",'Mapa final'!$AB$26="Catastrófico"),CONCATENATE("R4C",'Mapa final'!$P$26),"")</f>
        <v/>
      </c>
      <c r="AI29" s="14" t="str">
        <f>IF(AND('Mapa final'!$Z$27="Media",'Mapa final'!$AB$27="Catastrófico"),CONCATENATE("R4C",'Mapa final'!$P$27),"")</f>
        <v/>
      </c>
      <c r="AJ29" s="14" t="str">
        <f>IF(AND('Mapa final'!$Z$28="Media",'Mapa final'!$AB$28="Catastrófico"),CONCATENATE("R4C",'Mapa final'!$P$28),"")</f>
        <v/>
      </c>
      <c r="AK29" s="14" t="str">
        <f>IF(AND('Mapa final'!$Z$29="Media",'Mapa final'!$AB$29="Catastrófico"),CONCATENATE("R4C",'Mapa final'!$P$29),"")</f>
        <v/>
      </c>
      <c r="AL29" s="14" t="str">
        <f>IF(AND('Mapa final'!$Z$30="Media",'Mapa final'!$AB$30="Catastrófico"),CONCATENATE("R4C",'Mapa final'!$P$30),"")</f>
        <v/>
      </c>
      <c r="AM29" s="15" t="str">
        <f>IF(AND('Mapa final'!$Z$31="Media",'Mapa final'!$AB$31="Catastrófico"),CONCATENATE("R4C",'Mapa final'!$P$31),"")</f>
        <v/>
      </c>
      <c r="AN29" s="41"/>
      <c r="AO29" s="346"/>
      <c r="AP29" s="347"/>
      <c r="AQ29" s="347"/>
      <c r="AR29" s="347"/>
      <c r="AS29" s="347"/>
      <c r="AT29" s="348"/>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row>
    <row r="30" spans="1:76" ht="15" customHeight="1" x14ac:dyDescent="0.25">
      <c r="A30" s="41"/>
      <c r="B30" s="218"/>
      <c r="C30" s="218"/>
      <c r="D30" s="219"/>
      <c r="E30" s="317"/>
      <c r="F30" s="316"/>
      <c r="G30" s="316"/>
      <c r="H30" s="316"/>
      <c r="I30" s="332"/>
      <c r="J30" s="25" t="str">
        <f>IF(AND('Mapa final'!$Z$32="Media",'Mapa final'!$AB$32="Leve"),CONCATENATE("R5C",'Mapa final'!$P$32),"")</f>
        <v/>
      </c>
      <c r="K30" s="26" t="str">
        <f>IF(AND('Mapa final'!$Z$33="Media",'Mapa final'!$AB$33="Leve"),CONCATENATE("R5C",'Mapa final'!$P$33),"")</f>
        <v/>
      </c>
      <c r="L30" s="26" t="str">
        <f>IF(AND('Mapa final'!$Z$34="Media",'Mapa final'!$AB$34="Leve"),CONCATENATE("R5C",'Mapa final'!$P$34),"")</f>
        <v/>
      </c>
      <c r="M30" s="26" t="str">
        <f>IF(AND('Mapa final'!$Z$35="Media",'Mapa final'!$AB$35="Leve"),CONCATENATE("R5C",'Mapa final'!$P$35),"")</f>
        <v/>
      </c>
      <c r="N30" s="26" t="str">
        <f>IF(AND('Mapa final'!$Z$36="Media",'Mapa final'!$AB$36="Leve"),CONCATENATE("R5C",'Mapa final'!$P$36),"")</f>
        <v/>
      </c>
      <c r="O30" s="27" t="str">
        <f>IF(AND('Mapa final'!$Z$37="Media",'Mapa final'!$AB$37="Leve"),CONCATENATE("R5C",'Mapa final'!$P$37),"")</f>
        <v/>
      </c>
      <c r="P30" s="25" t="str">
        <f>IF(AND('Mapa final'!$Z$32="Media",'Mapa final'!$AB$32="Menor"),CONCATENATE("R5C",'Mapa final'!$P$32),"")</f>
        <v/>
      </c>
      <c r="Q30" s="26" t="str">
        <f>IF(AND('Mapa final'!$Z$33="Media",'Mapa final'!$AB$33="Menor"),CONCATENATE("R5C",'Mapa final'!$P$33),"")</f>
        <v/>
      </c>
      <c r="R30" s="26" t="str">
        <f>IF(AND('Mapa final'!$Z$34="Media",'Mapa final'!$AB$34="Menor"),CONCATENATE("R5C",'Mapa final'!$P$34),"")</f>
        <v/>
      </c>
      <c r="S30" s="26" t="str">
        <f>IF(AND('Mapa final'!$Z$35="Media",'Mapa final'!$AB$35="Menor"),CONCATENATE("R5C",'Mapa final'!$P$35),"")</f>
        <v/>
      </c>
      <c r="T30" s="26" t="str">
        <f>IF(AND('Mapa final'!$Z$36="Media",'Mapa final'!$AB$36="Menor"),CONCATENATE("R5C",'Mapa final'!$P$36),"")</f>
        <v/>
      </c>
      <c r="U30" s="27" t="str">
        <f>IF(AND('Mapa final'!$Z$37="Media",'Mapa final'!$AB$37="Menor"),CONCATENATE("R5C",'Mapa final'!$P$37),"")</f>
        <v/>
      </c>
      <c r="V30" s="25" t="str">
        <f>IF(AND('Mapa final'!$Z$32="Media",'Mapa final'!$AB$32="Moderado"),CONCATENATE("R5C",'Mapa final'!$P$32),"")</f>
        <v/>
      </c>
      <c r="W30" s="26" t="str">
        <f>IF(AND('Mapa final'!$Z$33="Media",'Mapa final'!$AB$33="Moderado"),CONCATENATE("R5C",'Mapa final'!$P$33),"")</f>
        <v/>
      </c>
      <c r="X30" s="26" t="str">
        <f>IF(AND('Mapa final'!$Z$34="Media",'Mapa final'!$AB$34="Moderado"),CONCATENATE("R5C",'Mapa final'!$P$34),"")</f>
        <v/>
      </c>
      <c r="Y30" s="26" t="str">
        <f>IF(AND('Mapa final'!$Z$35="Media",'Mapa final'!$AB$35="Moderado"),CONCATENATE("R5C",'Mapa final'!$P$35),"")</f>
        <v/>
      </c>
      <c r="Z30" s="26" t="str">
        <f>IF(AND('Mapa final'!$Z$36="Media",'Mapa final'!$AB$36="Moderado"),CONCATENATE("R5C",'Mapa final'!$P$36),"")</f>
        <v/>
      </c>
      <c r="AA30" s="27" t="str">
        <f>IF(AND('Mapa final'!$Z$37="Media",'Mapa final'!$AB$37="Moderado"),CONCATENATE("R5C",'Mapa final'!$P$37),"")</f>
        <v/>
      </c>
      <c r="AB30" s="10" t="str">
        <f>IF(AND('Mapa final'!$Z$32="Media",'Mapa final'!$AB$32="Mayor"),CONCATENATE("R5C",'Mapa final'!$P$32),"")</f>
        <v/>
      </c>
      <c r="AC30" s="11" t="str">
        <f>IF(AND('Mapa final'!$Z$33="Media",'Mapa final'!$AB$33="Mayor"),CONCATENATE("R5C",'Mapa final'!$P$33),"")</f>
        <v/>
      </c>
      <c r="AD30" s="11" t="str">
        <f>IF(AND('Mapa final'!$Z$34="Media",'Mapa final'!$AB$34="Mayor"),CONCATENATE("R5C",'Mapa final'!$P$34),"")</f>
        <v/>
      </c>
      <c r="AE30" s="11" t="str">
        <f>IF(AND('Mapa final'!$Z$35="Media",'Mapa final'!$AB$35="Mayor"),CONCATENATE("R5C",'Mapa final'!$P$35),"")</f>
        <v/>
      </c>
      <c r="AF30" s="11" t="str">
        <f>IF(AND('Mapa final'!$Z$36="Media",'Mapa final'!$AB$36="Mayor"),CONCATENATE("R5C",'Mapa final'!$P$36),"")</f>
        <v/>
      </c>
      <c r="AG30" s="12" t="str">
        <f>IF(AND('Mapa final'!$Z$37="Media",'Mapa final'!$AB$37="Mayor"),CONCATENATE("R5C",'Mapa final'!$P$37),"")</f>
        <v/>
      </c>
      <c r="AH30" s="13" t="str">
        <f>IF(AND('Mapa final'!$Z$32="Media",'Mapa final'!$AB$32="Catastrófico"),CONCATENATE("R5C",'Mapa final'!$P$32),"")</f>
        <v/>
      </c>
      <c r="AI30" s="14" t="str">
        <f>IF(AND('Mapa final'!$Z$33="Media",'Mapa final'!$AB$33="Catastrófico"),CONCATENATE("R5C",'Mapa final'!$P$33),"")</f>
        <v/>
      </c>
      <c r="AJ30" s="14" t="str">
        <f>IF(AND('Mapa final'!$Z$34="Media",'Mapa final'!$AB$34="Catastrófico"),CONCATENATE("R5C",'Mapa final'!$P$34),"")</f>
        <v/>
      </c>
      <c r="AK30" s="14" t="str">
        <f>IF(AND('Mapa final'!$Z$35="Media",'Mapa final'!$AB$35="Catastrófico"),CONCATENATE("R5C",'Mapa final'!$P$35),"")</f>
        <v/>
      </c>
      <c r="AL30" s="14" t="str">
        <f>IF(AND('Mapa final'!$Z$36="Media",'Mapa final'!$AB$36="Catastrófico"),CONCATENATE("R5C",'Mapa final'!$P$36),"")</f>
        <v/>
      </c>
      <c r="AM30" s="15" t="str">
        <f>IF(AND('Mapa final'!$Z$37="Media",'Mapa final'!$AB$37="Catastrófico"),CONCATENATE("R5C",'Mapa final'!$P$37),"")</f>
        <v/>
      </c>
      <c r="AN30" s="41"/>
      <c r="AO30" s="346"/>
      <c r="AP30" s="347"/>
      <c r="AQ30" s="347"/>
      <c r="AR30" s="347"/>
      <c r="AS30" s="347"/>
      <c r="AT30" s="348"/>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row>
    <row r="31" spans="1:76" ht="15" customHeight="1" x14ac:dyDescent="0.25">
      <c r="A31" s="41"/>
      <c r="B31" s="218"/>
      <c r="C31" s="218"/>
      <c r="D31" s="219"/>
      <c r="E31" s="317"/>
      <c r="F31" s="316"/>
      <c r="G31" s="316"/>
      <c r="H31" s="316"/>
      <c r="I31" s="332"/>
      <c r="J31" s="25" t="str">
        <f>IF(AND('Mapa final'!$Z$38="Media",'Mapa final'!$AB$38="Leve"),CONCATENATE("R6C",'Mapa final'!$P$38),"")</f>
        <v/>
      </c>
      <c r="K31" s="26" t="str">
        <f>IF(AND('Mapa final'!$Z$39="Media",'Mapa final'!$AB$39="Leve"),CONCATENATE("R6C",'Mapa final'!$P$39),"")</f>
        <v/>
      </c>
      <c r="L31" s="26" t="str">
        <f>IF(AND('Mapa final'!$Z$40="Media",'Mapa final'!$AB$40="Leve"),CONCATENATE("R6C",'Mapa final'!$P$40),"")</f>
        <v/>
      </c>
      <c r="M31" s="26" t="str">
        <f>IF(AND('Mapa final'!$Z$41="Media",'Mapa final'!$AB$41="Leve"),CONCATENATE("R6C",'Mapa final'!$P$41),"")</f>
        <v/>
      </c>
      <c r="N31" s="26" t="str">
        <f>IF(AND('Mapa final'!$Z$42="Media",'Mapa final'!$AB$42="Leve"),CONCATENATE("R6C",'Mapa final'!$P$42),"")</f>
        <v/>
      </c>
      <c r="O31" s="27" t="str">
        <f>IF(AND('Mapa final'!$Z$43="Media",'Mapa final'!$AB$43="Leve"),CONCATENATE("R6C",'Mapa final'!$P$43),"")</f>
        <v/>
      </c>
      <c r="P31" s="25" t="str">
        <f>IF(AND('Mapa final'!$Z$38="Media",'Mapa final'!$AB$38="Menor"),CONCATENATE("R6C",'Mapa final'!$P$38),"")</f>
        <v/>
      </c>
      <c r="Q31" s="26" t="str">
        <f>IF(AND('Mapa final'!$Z$39="Media",'Mapa final'!$AB$39="Menor"),CONCATENATE("R6C",'Mapa final'!$P$39),"")</f>
        <v/>
      </c>
      <c r="R31" s="26" t="str">
        <f>IF(AND('Mapa final'!$Z$40="Media",'Mapa final'!$AB$40="Menor"),CONCATENATE("R6C",'Mapa final'!$P$40),"")</f>
        <v/>
      </c>
      <c r="S31" s="26" t="str">
        <f>IF(AND('Mapa final'!$Z$41="Media",'Mapa final'!$AB$41="Menor"),CONCATENATE("R6C",'Mapa final'!$P$41),"")</f>
        <v/>
      </c>
      <c r="T31" s="26" t="str">
        <f>IF(AND('Mapa final'!$Z$42="Media",'Mapa final'!$AB$42="Menor"),CONCATENATE("R6C",'Mapa final'!$P$42),"")</f>
        <v/>
      </c>
      <c r="U31" s="27" t="str">
        <f>IF(AND('Mapa final'!$Z$43="Media",'Mapa final'!$AB$43="Menor"),CONCATENATE("R6C",'Mapa final'!$P$43),"")</f>
        <v/>
      </c>
      <c r="V31" s="25" t="str">
        <f>IF(AND('Mapa final'!$Z$38="Media",'Mapa final'!$AB$38="Moderado"),CONCATENATE("R6C",'Mapa final'!$P$38),"")</f>
        <v/>
      </c>
      <c r="W31" s="26" t="str">
        <f>IF(AND('Mapa final'!$Z$39="Media",'Mapa final'!$AB$39="Moderado"),CONCATENATE("R6C",'Mapa final'!$P$39),"")</f>
        <v/>
      </c>
      <c r="X31" s="26" t="str">
        <f>IF(AND('Mapa final'!$Z$40="Media",'Mapa final'!$AB$40="Moderado"),CONCATENATE("R6C",'Mapa final'!$P$40),"")</f>
        <v/>
      </c>
      <c r="Y31" s="26" t="str">
        <f>IF(AND('Mapa final'!$Z$41="Media",'Mapa final'!$AB$41="Moderado"),CONCATENATE("R6C",'Mapa final'!$P$41),"")</f>
        <v/>
      </c>
      <c r="Z31" s="26" t="str">
        <f>IF(AND('Mapa final'!$Z$42="Media",'Mapa final'!$AB$42="Moderado"),CONCATENATE("R6C",'Mapa final'!$P$42),"")</f>
        <v/>
      </c>
      <c r="AA31" s="27" t="str">
        <f>IF(AND('Mapa final'!$Z$43="Media",'Mapa final'!$AB$43="Moderado"),CONCATENATE("R6C",'Mapa final'!$P$43),"")</f>
        <v/>
      </c>
      <c r="AB31" s="10" t="str">
        <f>IF(AND('Mapa final'!$Z$38="Media",'Mapa final'!$AB$38="Mayor"),CONCATENATE("R6C",'Mapa final'!$P$38),"")</f>
        <v/>
      </c>
      <c r="AC31" s="11" t="str">
        <f>IF(AND('Mapa final'!$Z$39="Media",'Mapa final'!$AB$39="Mayor"),CONCATENATE("R6C",'Mapa final'!$P$39),"")</f>
        <v/>
      </c>
      <c r="AD31" s="11" t="str">
        <f>IF(AND('Mapa final'!$Z$40="Media",'Mapa final'!$AB$40="Mayor"),CONCATENATE("R6C",'Mapa final'!$P$40),"")</f>
        <v/>
      </c>
      <c r="AE31" s="11" t="str">
        <f>IF(AND('Mapa final'!$Z$41="Media",'Mapa final'!$AB$41="Mayor"),CONCATENATE("R6C",'Mapa final'!$P$41),"")</f>
        <v/>
      </c>
      <c r="AF31" s="11" t="str">
        <f>IF(AND('Mapa final'!$Z$42="Media",'Mapa final'!$AB$42="Mayor"),CONCATENATE("R6C",'Mapa final'!$P$42),"")</f>
        <v/>
      </c>
      <c r="AG31" s="12" t="str">
        <f>IF(AND('Mapa final'!$Z$43="Media",'Mapa final'!$AB$43="Mayor"),CONCATENATE("R6C",'Mapa final'!$P$43),"")</f>
        <v/>
      </c>
      <c r="AH31" s="13" t="str">
        <f>IF(AND('Mapa final'!$Z$38="Media",'Mapa final'!$AB$38="Catastrófico"),CONCATENATE("R6C",'Mapa final'!$P$38),"")</f>
        <v/>
      </c>
      <c r="AI31" s="14" t="str">
        <f>IF(AND('Mapa final'!$Z$39="Media",'Mapa final'!$AB$39="Catastrófico"),CONCATENATE("R6C",'Mapa final'!$P$39),"")</f>
        <v/>
      </c>
      <c r="AJ31" s="14" t="str">
        <f>IF(AND('Mapa final'!$Z$40="Media",'Mapa final'!$AB$40="Catastrófico"),CONCATENATE("R6C",'Mapa final'!$P$40),"")</f>
        <v/>
      </c>
      <c r="AK31" s="14" t="str">
        <f>IF(AND('Mapa final'!$Z$41="Media",'Mapa final'!$AB$41="Catastrófico"),CONCATENATE("R6C",'Mapa final'!$P$41),"")</f>
        <v/>
      </c>
      <c r="AL31" s="14" t="str">
        <f>IF(AND('Mapa final'!$Z$42="Media",'Mapa final'!$AB$42="Catastrófico"),CONCATENATE("R6C",'Mapa final'!$P$42),"")</f>
        <v/>
      </c>
      <c r="AM31" s="15" t="str">
        <f>IF(AND('Mapa final'!$Z$43="Media",'Mapa final'!$AB$43="Catastrófico"),CONCATENATE("R6C",'Mapa final'!$P$43),"")</f>
        <v/>
      </c>
      <c r="AN31" s="41"/>
      <c r="AO31" s="346"/>
      <c r="AP31" s="347"/>
      <c r="AQ31" s="347"/>
      <c r="AR31" s="347"/>
      <c r="AS31" s="347"/>
      <c r="AT31" s="348"/>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row>
    <row r="32" spans="1:76" ht="15" customHeight="1" x14ac:dyDescent="0.25">
      <c r="A32" s="41"/>
      <c r="B32" s="218"/>
      <c r="C32" s="218"/>
      <c r="D32" s="219"/>
      <c r="E32" s="317"/>
      <c r="F32" s="316"/>
      <c r="G32" s="316"/>
      <c r="H32" s="316"/>
      <c r="I32" s="332"/>
      <c r="J32" s="25" t="str">
        <f>IF(AND('Mapa final'!$Z$44="Media",'Mapa final'!$AB$44="Leve"),CONCATENATE("R7C",'Mapa final'!$P$44),"")</f>
        <v/>
      </c>
      <c r="K32" s="26" t="str">
        <f>IF(AND('Mapa final'!$Z$45="Media",'Mapa final'!$AB$45="Leve"),CONCATENATE("R7C",'Mapa final'!$P$45),"")</f>
        <v/>
      </c>
      <c r="L32" s="26" t="str">
        <f>IF(AND('Mapa final'!$Z$46="Media",'Mapa final'!$AB$46="Leve"),CONCATENATE("R7C",'Mapa final'!$P$46),"")</f>
        <v/>
      </c>
      <c r="M32" s="26" t="str">
        <f>IF(AND('Mapa final'!$Z$47="Media",'Mapa final'!$AB$47="Leve"),CONCATENATE("R7C",'Mapa final'!$P$47),"")</f>
        <v/>
      </c>
      <c r="N32" s="26" t="str">
        <f>IF(AND('Mapa final'!$Z$48="Media",'Mapa final'!$AB$48="Leve"),CONCATENATE("R7C",'Mapa final'!$P$48),"")</f>
        <v/>
      </c>
      <c r="O32" s="27" t="str">
        <f>IF(AND('Mapa final'!$Z$49="Media",'Mapa final'!$AB$49="Leve"),CONCATENATE("R7C",'Mapa final'!$P$49),"")</f>
        <v/>
      </c>
      <c r="P32" s="25" t="str">
        <f>IF(AND('Mapa final'!$Z$44="Media",'Mapa final'!$AB$44="Menor"),CONCATENATE("R7C",'Mapa final'!$P$44),"")</f>
        <v/>
      </c>
      <c r="Q32" s="26" t="str">
        <f>IF(AND('Mapa final'!$Z$45="Media",'Mapa final'!$AB$45="Menor"),CONCATENATE("R7C",'Mapa final'!$P$45),"")</f>
        <v/>
      </c>
      <c r="R32" s="26" t="str">
        <f>IF(AND('Mapa final'!$Z$46="Media",'Mapa final'!$AB$46="Menor"),CONCATENATE("R7C",'Mapa final'!$P$46),"")</f>
        <v/>
      </c>
      <c r="S32" s="26" t="str">
        <f>IF(AND('Mapa final'!$Z$47="Media",'Mapa final'!$AB$47="Menor"),CONCATENATE("R7C",'Mapa final'!$P$47),"")</f>
        <v/>
      </c>
      <c r="T32" s="26" t="str">
        <f>IF(AND('Mapa final'!$Z$48="Media",'Mapa final'!$AB$48="Menor"),CONCATENATE("R7C",'Mapa final'!$P$48),"")</f>
        <v/>
      </c>
      <c r="U32" s="27" t="str">
        <f>IF(AND('Mapa final'!$Z$49="Media",'Mapa final'!$AB$49="Menor"),CONCATENATE("R7C",'Mapa final'!$P$49),"")</f>
        <v/>
      </c>
      <c r="V32" s="25" t="str">
        <f>IF(AND('Mapa final'!$Z$44="Media",'Mapa final'!$AB$44="Moderado"),CONCATENATE("R7C",'Mapa final'!$P$44),"")</f>
        <v/>
      </c>
      <c r="W32" s="26" t="str">
        <f>IF(AND('Mapa final'!$Z$45="Media",'Mapa final'!$AB$45="Moderado"),CONCATENATE("R7C",'Mapa final'!$P$45),"")</f>
        <v/>
      </c>
      <c r="X32" s="26" t="str">
        <f>IF(AND('Mapa final'!$Z$46="Media",'Mapa final'!$AB$46="Moderado"),CONCATENATE("R7C",'Mapa final'!$P$46),"")</f>
        <v/>
      </c>
      <c r="Y32" s="26" t="str">
        <f>IF(AND('Mapa final'!$Z$47="Media",'Mapa final'!$AB$47="Moderado"),CONCATENATE("R7C",'Mapa final'!$P$47),"")</f>
        <v/>
      </c>
      <c r="Z32" s="26" t="str">
        <f>IF(AND('Mapa final'!$Z$48="Media",'Mapa final'!$AB$48="Moderado"),CONCATENATE("R7C",'Mapa final'!$P$48),"")</f>
        <v/>
      </c>
      <c r="AA32" s="27" t="str">
        <f>IF(AND('Mapa final'!$Z$49="Media",'Mapa final'!$AB$49="Moderado"),CONCATENATE("R7C",'Mapa final'!$P$49),"")</f>
        <v/>
      </c>
      <c r="AB32" s="10" t="str">
        <f>IF(AND('Mapa final'!$Z$44="Media",'Mapa final'!$AB$44="Mayor"),CONCATENATE("R7C",'Mapa final'!$P$44),"")</f>
        <v/>
      </c>
      <c r="AC32" s="11" t="str">
        <f>IF(AND('Mapa final'!$Z$45="Media",'Mapa final'!$AB$45="Mayor"),CONCATENATE("R7C",'Mapa final'!$P$45),"")</f>
        <v/>
      </c>
      <c r="AD32" s="11" t="str">
        <f>IF(AND('Mapa final'!$Z$46="Media",'Mapa final'!$AB$46="Mayor"),CONCATENATE("R7C",'Mapa final'!$P$46),"")</f>
        <v/>
      </c>
      <c r="AE32" s="11" t="str">
        <f>IF(AND('Mapa final'!$Z$47="Media",'Mapa final'!$AB$47="Mayor"),CONCATENATE("R7C",'Mapa final'!$P$47),"")</f>
        <v/>
      </c>
      <c r="AF32" s="11" t="str">
        <f>IF(AND('Mapa final'!$Z$48="Media",'Mapa final'!$AB$48="Mayor"),CONCATENATE("R7C",'Mapa final'!$P$48),"")</f>
        <v/>
      </c>
      <c r="AG32" s="12" t="str">
        <f>IF(AND('Mapa final'!$Z$49="Media",'Mapa final'!$AB$49="Mayor"),CONCATENATE("R7C",'Mapa final'!$P$49),"")</f>
        <v/>
      </c>
      <c r="AH32" s="13" t="str">
        <f>IF(AND('Mapa final'!$Z$44="Media",'Mapa final'!$AB$44="Catastrófico"),CONCATENATE("R7C",'Mapa final'!$P$44),"")</f>
        <v/>
      </c>
      <c r="AI32" s="14" t="str">
        <f>IF(AND('Mapa final'!$Z$45="Media",'Mapa final'!$AB$45="Catastrófico"),CONCATENATE("R7C",'Mapa final'!$P$45),"")</f>
        <v/>
      </c>
      <c r="AJ32" s="14" t="str">
        <f>IF(AND('Mapa final'!$Z$46="Media",'Mapa final'!$AB$46="Catastrófico"),CONCATENATE("R7C",'Mapa final'!$P$46),"")</f>
        <v/>
      </c>
      <c r="AK32" s="14" t="str">
        <f>IF(AND('Mapa final'!$Z$47="Media",'Mapa final'!$AB$47="Catastrófico"),CONCATENATE("R7C",'Mapa final'!$P$47),"")</f>
        <v/>
      </c>
      <c r="AL32" s="14" t="str">
        <f>IF(AND('Mapa final'!$Z$48="Media",'Mapa final'!$AB$48="Catastrófico"),CONCATENATE("R7C",'Mapa final'!$P$48),"")</f>
        <v/>
      </c>
      <c r="AM32" s="15" t="str">
        <f>IF(AND('Mapa final'!$Z$49="Media",'Mapa final'!$AB$49="Catastrófico"),CONCATENATE("R7C",'Mapa final'!$P$49),"")</f>
        <v/>
      </c>
      <c r="AN32" s="41"/>
      <c r="AO32" s="346"/>
      <c r="AP32" s="347"/>
      <c r="AQ32" s="347"/>
      <c r="AR32" s="347"/>
      <c r="AS32" s="347"/>
      <c r="AT32" s="348"/>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row>
    <row r="33" spans="1:80" ht="15" customHeight="1" x14ac:dyDescent="0.25">
      <c r="A33" s="41"/>
      <c r="B33" s="218"/>
      <c r="C33" s="218"/>
      <c r="D33" s="219"/>
      <c r="E33" s="317"/>
      <c r="F33" s="316"/>
      <c r="G33" s="316"/>
      <c r="H33" s="316"/>
      <c r="I33" s="332"/>
      <c r="J33" s="25" t="str">
        <f>IF(AND('Mapa final'!$Z$50="Media",'Mapa final'!$AB$50="Leve"),CONCATENATE("R8C",'Mapa final'!$P$50),"")</f>
        <v/>
      </c>
      <c r="K33" s="26" t="str">
        <f>IF(AND('Mapa final'!$Z$51="Media",'Mapa final'!$AB$51="Leve"),CONCATENATE("R8C",'Mapa final'!$P$51),"")</f>
        <v/>
      </c>
      <c r="L33" s="26" t="str">
        <f>IF(AND('Mapa final'!$Z$52="Media",'Mapa final'!$AB$52="Leve"),CONCATENATE("R8C",'Mapa final'!$P$52),"")</f>
        <v/>
      </c>
      <c r="M33" s="26" t="str">
        <f>IF(AND('Mapa final'!$Z$53="Media",'Mapa final'!$AB$53="Leve"),CONCATENATE("R8C",'Mapa final'!$P$53),"")</f>
        <v/>
      </c>
      <c r="N33" s="26" t="str">
        <f>IF(AND('Mapa final'!$Z$54="Media",'Mapa final'!$AB$54="Leve"),CONCATENATE("R8C",'Mapa final'!$P$54),"")</f>
        <v/>
      </c>
      <c r="O33" s="27" t="str">
        <f>IF(AND('Mapa final'!$Z$55="Media",'Mapa final'!$AB$55="Leve"),CONCATENATE("R8C",'Mapa final'!$P$55),"")</f>
        <v/>
      </c>
      <c r="P33" s="25" t="str">
        <f>IF(AND('Mapa final'!$Z$50="Media",'Mapa final'!$AB$50="Menor"),CONCATENATE("R8C",'Mapa final'!$P$50),"")</f>
        <v/>
      </c>
      <c r="Q33" s="26" t="str">
        <f>IF(AND('Mapa final'!$Z$51="Media",'Mapa final'!$AB$51="Menor"),CONCATENATE("R8C",'Mapa final'!$P$51),"")</f>
        <v/>
      </c>
      <c r="R33" s="26" t="str">
        <f>IF(AND('Mapa final'!$Z$52="Media",'Mapa final'!$AB$52="Menor"),CONCATENATE("R8C",'Mapa final'!$P$52),"")</f>
        <v/>
      </c>
      <c r="S33" s="26" t="str">
        <f>IF(AND('Mapa final'!$Z$53="Media",'Mapa final'!$AB$53="Menor"),CONCATENATE("R8C",'Mapa final'!$P$53),"")</f>
        <v/>
      </c>
      <c r="T33" s="26" t="str">
        <f>IF(AND('Mapa final'!$Z$54="Media",'Mapa final'!$AB$54="Menor"),CONCATENATE("R8C",'Mapa final'!$P$54),"")</f>
        <v/>
      </c>
      <c r="U33" s="27" t="str">
        <f>IF(AND('Mapa final'!$Z$55="Media",'Mapa final'!$AB$55="Menor"),CONCATENATE("R8C",'Mapa final'!$P$55),"")</f>
        <v/>
      </c>
      <c r="V33" s="25" t="str">
        <f>IF(AND('Mapa final'!$Z$50="Media",'Mapa final'!$AB$50="Moderado"),CONCATENATE("R8C",'Mapa final'!$P$50),"")</f>
        <v/>
      </c>
      <c r="W33" s="26" t="str">
        <f>IF(AND('Mapa final'!$Z$51="Media",'Mapa final'!$AB$51="Moderado"),CONCATENATE("R8C",'Mapa final'!$P$51),"")</f>
        <v/>
      </c>
      <c r="X33" s="26" t="str">
        <f>IF(AND('Mapa final'!$Z$52="Media",'Mapa final'!$AB$52="Moderado"),CONCATENATE("R8C",'Mapa final'!$P$52),"")</f>
        <v/>
      </c>
      <c r="Y33" s="26" t="str">
        <f>IF(AND('Mapa final'!$Z$53="Media",'Mapa final'!$AB$53="Moderado"),CONCATENATE("R8C",'Mapa final'!$P$53),"")</f>
        <v/>
      </c>
      <c r="Z33" s="26" t="str">
        <f>IF(AND('Mapa final'!$Z$54="Media",'Mapa final'!$AB$54="Moderado"),CONCATENATE("R8C",'Mapa final'!$P$54),"")</f>
        <v/>
      </c>
      <c r="AA33" s="27" t="str">
        <f>IF(AND('Mapa final'!$Z$55="Media",'Mapa final'!$AB$55="Moderado"),CONCATENATE("R8C",'Mapa final'!$P$55),"")</f>
        <v/>
      </c>
      <c r="AB33" s="10" t="str">
        <f>IF(AND('Mapa final'!$Z$50="Media",'Mapa final'!$AB$50="Mayor"),CONCATENATE("R8C",'Mapa final'!$P$50),"")</f>
        <v/>
      </c>
      <c r="AC33" s="11" t="str">
        <f>IF(AND('Mapa final'!$Z$51="Media",'Mapa final'!$AB$51="Mayor"),CONCATENATE("R8C",'Mapa final'!$P$51),"")</f>
        <v/>
      </c>
      <c r="AD33" s="11" t="str">
        <f>IF(AND('Mapa final'!$Z$52="Media",'Mapa final'!$AB$52="Mayor"),CONCATENATE("R8C",'Mapa final'!$P$52),"")</f>
        <v/>
      </c>
      <c r="AE33" s="11" t="str">
        <f>IF(AND('Mapa final'!$Z$53="Media",'Mapa final'!$AB$53="Mayor"),CONCATENATE("R8C",'Mapa final'!$P$53),"")</f>
        <v/>
      </c>
      <c r="AF33" s="11" t="str">
        <f>IF(AND('Mapa final'!$Z$54="Media",'Mapa final'!$AB$54="Mayor"),CONCATENATE("R8C",'Mapa final'!$P$54),"")</f>
        <v/>
      </c>
      <c r="AG33" s="12" t="str">
        <f>IF(AND('Mapa final'!$Z$55="Media",'Mapa final'!$AB$55="Mayor"),CONCATENATE("R8C",'Mapa final'!$P$55),"")</f>
        <v/>
      </c>
      <c r="AH33" s="13" t="str">
        <f>IF(AND('Mapa final'!$Z$50="Media",'Mapa final'!$AB$50="Catastrófico"),CONCATENATE("R8C",'Mapa final'!$P$50),"")</f>
        <v/>
      </c>
      <c r="AI33" s="14" t="str">
        <f>IF(AND('Mapa final'!$Z$51="Media",'Mapa final'!$AB$51="Catastrófico"),CONCATENATE("R8C",'Mapa final'!$P$51),"")</f>
        <v/>
      </c>
      <c r="AJ33" s="14" t="str">
        <f>IF(AND('Mapa final'!$Z$52="Media",'Mapa final'!$AB$52="Catastrófico"),CONCATENATE("R8C",'Mapa final'!$P$52),"")</f>
        <v/>
      </c>
      <c r="AK33" s="14" t="str">
        <f>IF(AND('Mapa final'!$Z$53="Media",'Mapa final'!$AB$53="Catastrófico"),CONCATENATE("R8C",'Mapa final'!$P$53),"")</f>
        <v/>
      </c>
      <c r="AL33" s="14" t="str">
        <f>IF(AND('Mapa final'!$Z$54="Media",'Mapa final'!$AB$54="Catastrófico"),CONCATENATE("R8C",'Mapa final'!$P$54),"")</f>
        <v/>
      </c>
      <c r="AM33" s="15" t="str">
        <f>IF(AND('Mapa final'!$Z$55="Media",'Mapa final'!$AB$55="Catastrófico"),CONCATENATE("R8C",'Mapa final'!$P$55),"")</f>
        <v/>
      </c>
      <c r="AN33" s="41"/>
      <c r="AO33" s="346"/>
      <c r="AP33" s="347"/>
      <c r="AQ33" s="347"/>
      <c r="AR33" s="347"/>
      <c r="AS33" s="347"/>
      <c r="AT33" s="348"/>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row>
    <row r="34" spans="1:80" ht="15" customHeight="1" x14ac:dyDescent="0.25">
      <c r="A34" s="41"/>
      <c r="B34" s="218"/>
      <c r="C34" s="218"/>
      <c r="D34" s="219"/>
      <c r="E34" s="317"/>
      <c r="F34" s="316"/>
      <c r="G34" s="316"/>
      <c r="H34" s="316"/>
      <c r="I34" s="332"/>
      <c r="J34" s="25" t="str">
        <f>IF(AND('Mapa final'!$Z$56="Media",'Mapa final'!$AB$56="Leve"),CONCATENATE("R9C",'Mapa final'!$P$56),"")</f>
        <v/>
      </c>
      <c r="K34" s="26" t="str">
        <f>IF(AND('Mapa final'!$Z$57="Media",'Mapa final'!$AB$57="Leve"),CONCATENATE("R9C",'Mapa final'!$P$57),"")</f>
        <v/>
      </c>
      <c r="L34" s="26" t="str">
        <f>IF(AND('Mapa final'!$Z$58="Media",'Mapa final'!$AB$58="Leve"),CONCATENATE("R9C",'Mapa final'!$P$58),"")</f>
        <v/>
      </c>
      <c r="M34" s="26" t="str">
        <f>IF(AND('Mapa final'!$Z$59="Media",'Mapa final'!$AB$59="Leve"),CONCATENATE("R9C",'Mapa final'!$P$59),"")</f>
        <v/>
      </c>
      <c r="N34" s="26" t="str">
        <f>IF(AND('Mapa final'!$Z$60="Media",'Mapa final'!$AB$60="Leve"),CONCATENATE("R9C",'Mapa final'!$P$60),"")</f>
        <v/>
      </c>
      <c r="O34" s="27" t="str">
        <f>IF(AND('Mapa final'!$Z$61="Media",'Mapa final'!$AB$61="Leve"),CONCATENATE("R9C",'Mapa final'!$P$61),"")</f>
        <v/>
      </c>
      <c r="P34" s="25" t="str">
        <f>IF(AND('Mapa final'!$Z$56="Media",'Mapa final'!$AB$56="Menor"),CONCATENATE("R9C",'Mapa final'!$P$56),"")</f>
        <v/>
      </c>
      <c r="Q34" s="26" t="str">
        <f>IF(AND('Mapa final'!$Z$57="Media",'Mapa final'!$AB$57="Menor"),CONCATENATE("R9C",'Mapa final'!$P$57),"")</f>
        <v/>
      </c>
      <c r="R34" s="26" t="str">
        <f>IF(AND('Mapa final'!$Z$58="Media",'Mapa final'!$AB$58="Menor"),CONCATENATE("R9C",'Mapa final'!$P$58),"")</f>
        <v/>
      </c>
      <c r="S34" s="26" t="str">
        <f>IF(AND('Mapa final'!$Z$59="Media",'Mapa final'!$AB$59="Menor"),CONCATENATE("R9C",'Mapa final'!$P$59),"")</f>
        <v/>
      </c>
      <c r="T34" s="26" t="str">
        <f>IF(AND('Mapa final'!$Z$60="Media",'Mapa final'!$AB$60="Menor"),CONCATENATE("R9C",'Mapa final'!$P$60),"")</f>
        <v/>
      </c>
      <c r="U34" s="27" t="str">
        <f>IF(AND('Mapa final'!$Z$61="Media",'Mapa final'!$AB$61="Menor"),CONCATENATE("R9C",'Mapa final'!$P$61),"")</f>
        <v/>
      </c>
      <c r="V34" s="25" t="str">
        <f>IF(AND('Mapa final'!$Z$56="Media",'Mapa final'!$AB$56="Moderado"),CONCATENATE("R9C",'Mapa final'!$P$56),"")</f>
        <v/>
      </c>
      <c r="W34" s="26" t="str">
        <f>IF(AND('Mapa final'!$Z$57="Media",'Mapa final'!$AB$57="Moderado"),CONCATENATE("R9C",'Mapa final'!$P$57),"")</f>
        <v/>
      </c>
      <c r="X34" s="26" t="str">
        <f>IF(AND('Mapa final'!$Z$58="Media",'Mapa final'!$AB$58="Moderado"),CONCATENATE("R9C",'Mapa final'!$P$58),"")</f>
        <v/>
      </c>
      <c r="Y34" s="26" t="str">
        <f>IF(AND('Mapa final'!$Z$59="Media",'Mapa final'!$AB$59="Moderado"),CONCATENATE("R9C",'Mapa final'!$P$59),"")</f>
        <v/>
      </c>
      <c r="Z34" s="26" t="str">
        <f>IF(AND('Mapa final'!$Z$60="Media",'Mapa final'!$AB$60="Moderado"),CONCATENATE("R9C",'Mapa final'!$P$60),"")</f>
        <v/>
      </c>
      <c r="AA34" s="27" t="str">
        <f>IF(AND('Mapa final'!$Z$61="Media",'Mapa final'!$AB$61="Moderado"),CONCATENATE("R9C",'Mapa final'!$P$61),"")</f>
        <v/>
      </c>
      <c r="AB34" s="10" t="str">
        <f>IF(AND('Mapa final'!$Z$56="Media",'Mapa final'!$AB$56="Mayor"),CONCATENATE("R9C",'Mapa final'!$P$56),"")</f>
        <v/>
      </c>
      <c r="AC34" s="11" t="str">
        <f>IF(AND('Mapa final'!$Z$57="Media",'Mapa final'!$AB$57="Mayor"),CONCATENATE("R9C",'Mapa final'!$P$57),"")</f>
        <v/>
      </c>
      <c r="AD34" s="11" t="str">
        <f>IF(AND('Mapa final'!$Z$58="Media",'Mapa final'!$AB$58="Mayor"),CONCATENATE("R9C",'Mapa final'!$P$58),"")</f>
        <v/>
      </c>
      <c r="AE34" s="11" t="str">
        <f>IF(AND('Mapa final'!$Z$59="Media",'Mapa final'!$AB$59="Mayor"),CONCATENATE("R9C",'Mapa final'!$P$59),"")</f>
        <v/>
      </c>
      <c r="AF34" s="11" t="str">
        <f>IF(AND('Mapa final'!$Z$60="Media",'Mapa final'!$AB$60="Mayor"),CONCATENATE("R9C",'Mapa final'!$P$60),"")</f>
        <v/>
      </c>
      <c r="AG34" s="12" t="str">
        <f>IF(AND('Mapa final'!$Z$61="Media",'Mapa final'!$AB$61="Mayor"),CONCATENATE("R9C",'Mapa final'!$P$61),"")</f>
        <v/>
      </c>
      <c r="AH34" s="13" t="str">
        <f>IF(AND('Mapa final'!$Z$56="Media",'Mapa final'!$AB$56="Catastrófico"),CONCATENATE("R9C",'Mapa final'!$P$56),"")</f>
        <v/>
      </c>
      <c r="AI34" s="14" t="str">
        <f>IF(AND('Mapa final'!$Z$57="Media",'Mapa final'!$AB$57="Catastrófico"),CONCATENATE("R9C",'Mapa final'!$P$57),"")</f>
        <v/>
      </c>
      <c r="AJ34" s="14" t="str">
        <f>IF(AND('Mapa final'!$Z$58="Media",'Mapa final'!$AB$58="Catastrófico"),CONCATENATE("R9C",'Mapa final'!$P$58),"")</f>
        <v/>
      </c>
      <c r="AK34" s="14" t="str">
        <f>IF(AND('Mapa final'!$Z$59="Media",'Mapa final'!$AB$59="Catastrófico"),CONCATENATE("R9C",'Mapa final'!$P$59),"")</f>
        <v/>
      </c>
      <c r="AL34" s="14" t="str">
        <f>IF(AND('Mapa final'!$Z$60="Media",'Mapa final'!$AB$60="Catastrófico"),CONCATENATE("R9C",'Mapa final'!$P$60),"")</f>
        <v/>
      </c>
      <c r="AM34" s="15" t="str">
        <f>IF(AND('Mapa final'!$Z$61="Media",'Mapa final'!$AB$61="Catastrófico"),CONCATENATE("R9C",'Mapa final'!$P$61),"")</f>
        <v/>
      </c>
      <c r="AN34" s="41"/>
      <c r="AO34" s="346"/>
      <c r="AP34" s="347"/>
      <c r="AQ34" s="347"/>
      <c r="AR34" s="347"/>
      <c r="AS34" s="347"/>
      <c r="AT34" s="348"/>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row>
    <row r="35" spans="1:80" ht="15.75" customHeight="1" thickBot="1" x14ac:dyDescent="0.3">
      <c r="A35" s="41"/>
      <c r="B35" s="218"/>
      <c r="C35" s="218"/>
      <c r="D35" s="219"/>
      <c r="E35" s="318"/>
      <c r="F35" s="319"/>
      <c r="G35" s="319"/>
      <c r="H35" s="319"/>
      <c r="I35" s="333"/>
      <c r="J35" s="25" t="str">
        <f>IF(AND('Mapa final'!$Z$62="Media",'Mapa final'!$AB$62="Leve"),CONCATENATE("R10C",'Mapa final'!$P$62),"")</f>
        <v/>
      </c>
      <c r="K35" s="26" t="str">
        <f>IF(AND('Mapa final'!$Z$63="Media",'Mapa final'!$AB$63="Leve"),CONCATENATE("R10C",'Mapa final'!$P$63),"")</f>
        <v/>
      </c>
      <c r="L35" s="26" t="str">
        <f>IF(AND('Mapa final'!$Z$64="Media",'Mapa final'!$AB$64="Leve"),CONCATENATE("R10C",'Mapa final'!$P$64),"")</f>
        <v/>
      </c>
      <c r="M35" s="26" t="str">
        <f>IF(AND('Mapa final'!$Z$65="Media",'Mapa final'!$AB$65="Leve"),CONCATENATE("R10C",'Mapa final'!$P$65),"")</f>
        <v/>
      </c>
      <c r="N35" s="26" t="str">
        <f>IF(AND('Mapa final'!$Z$66="Media",'Mapa final'!$AB$66="Leve"),CONCATENATE("R10C",'Mapa final'!$P$66),"")</f>
        <v/>
      </c>
      <c r="O35" s="27" t="str">
        <f>IF(AND('Mapa final'!$Z$67="Media",'Mapa final'!$AB$67="Leve"),CONCATENATE("R10C",'Mapa final'!$P$67),"")</f>
        <v/>
      </c>
      <c r="P35" s="25" t="str">
        <f>IF(AND('Mapa final'!$Z$62="Media",'Mapa final'!$AB$62="Menor"),CONCATENATE("R10C",'Mapa final'!$P$62),"")</f>
        <v/>
      </c>
      <c r="Q35" s="26" t="str">
        <f>IF(AND('Mapa final'!$Z$63="Media",'Mapa final'!$AB$63="Menor"),CONCATENATE("R10C",'Mapa final'!$P$63),"")</f>
        <v/>
      </c>
      <c r="R35" s="26" t="str">
        <f>IF(AND('Mapa final'!$Z$64="Media",'Mapa final'!$AB$64="Menor"),CONCATENATE("R10C",'Mapa final'!$P$64),"")</f>
        <v/>
      </c>
      <c r="S35" s="26" t="str">
        <f>IF(AND('Mapa final'!$Z$65="Media",'Mapa final'!$AB$65="Menor"),CONCATENATE("R10C",'Mapa final'!$P$65),"")</f>
        <v/>
      </c>
      <c r="T35" s="26" t="str">
        <f>IF(AND('Mapa final'!$Z$66="Media",'Mapa final'!$AB$66="Menor"),CONCATENATE("R10C",'Mapa final'!$P$66),"")</f>
        <v/>
      </c>
      <c r="U35" s="27" t="str">
        <f>IF(AND('Mapa final'!$Z$67="Media",'Mapa final'!$AB$67="Menor"),CONCATENATE("R10C",'Mapa final'!$P$67),"")</f>
        <v/>
      </c>
      <c r="V35" s="25" t="str">
        <f>IF(AND('Mapa final'!$Z$62="Media",'Mapa final'!$AB$62="Moderado"),CONCATENATE("R10C",'Mapa final'!$P$62),"")</f>
        <v/>
      </c>
      <c r="W35" s="26" t="str">
        <f>IF(AND('Mapa final'!$Z$63="Media",'Mapa final'!$AB$63="Moderado"),CONCATENATE("R10C",'Mapa final'!$P$63),"")</f>
        <v/>
      </c>
      <c r="X35" s="26" t="str">
        <f>IF(AND('Mapa final'!$Z$64="Media",'Mapa final'!$AB$64="Moderado"),CONCATENATE("R10C",'Mapa final'!$P$64),"")</f>
        <v/>
      </c>
      <c r="Y35" s="26" t="str">
        <f>IF(AND('Mapa final'!$Z$65="Media",'Mapa final'!$AB$65="Moderado"),CONCATENATE("R10C",'Mapa final'!$P$65),"")</f>
        <v/>
      </c>
      <c r="Z35" s="26" t="str">
        <f>IF(AND('Mapa final'!$Z$66="Media",'Mapa final'!$AB$66="Moderado"),CONCATENATE("R10C",'Mapa final'!$P$66),"")</f>
        <v/>
      </c>
      <c r="AA35" s="27" t="str">
        <f>IF(AND('Mapa final'!$Z$67="Media",'Mapa final'!$AB$67="Moderado"),CONCATENATE("R10C",'Mapa final'!$P$67),"")</f>
        <v/>
      </c>
      <c r="AB35" s="16" t="str">
        <f>IF(AND('Mapa final'!$Z$62="Media",'Mapa final'!$AB$62="Mayor"),CONCATENATE("R10C",'Mapa final'!$P$62),"")</f>
        <v/>
      </c>
      <c r="AC35" s="17" t="str">
        <f>IF(AND('Mapa final'!$Z$63="Media",'Mapa final'!$AB$63="Mayor"),CONCATENATE("R10C",'Mapa final'!$P$63),"")</f>
        <v/>
      </c>
      <c r="AD35" s="17" t="str">
        <f>IF(AND('Mapa final'!$Z$64="Media",'Mapa final'!$AB$64="Mayor"),CONCATENATE("R10C",'Mapa final'!$P$64),"")</f>
        <v/>
      </c>
      <c r="AE35" s="17" t="str">
        <f>IF(AND('Mapa final'!$Z$65="Media",'Mapa final'!$AB$65="Mayor"),CONCATENATE("R10C",'Mapa final'!$P$65),"")</f>
        <v/>
      </c>
      <c r="AF35" s="17" t="str">
        <f>IF(AND('Mapa final'!$Z$66="Media",'Mapa final'!$AB$66="Mayor"),CONCATENATE("R10C",'Mapa final'!$P$66),"")</f>
        <v/>
      </c>
      <c r="AG35" s="18" t="str">
        <f>IF(AND('Mapa final'!$Z$67="Media",'Mapa final'!$AB$67="Mayor"),CONCATENATE("R10C",'Mapa final'!$P$67),"")</f>
        <v/>
      </c>
      <c r="AH35" s="19" t="str">
        <f>IF(AND('Mapa final'!$Z$62="Media",'Mapa final'!$AB$62="Catastrófico"),CONCATENATE("R10C",'Mapa final'!$P$62),"")</f>
        <v/>
      </c>
      <c r="AI35" s="20" t="str">
        <f>IF(AND('Mapa final'!$Z$63="Media",'Mapa final'!$AB$63="Catastrófico"),CONCATENATE("R10C",'Mapa final'!$P$63),"")</f>
        <v/>
      </c>
      <c r="AJ35" s="20" t="str">
        <f>IF(AND('Mapa final'!$Z$64="Media",'Mapa final'!$AB$64="Catastrófico"),CONCATENATE("R10C",'Mapa final'!$P$64),"")</f>
        <v/>
      </c>
      <c r="AK35" s="20" t="str">
        <f>IF(AND('Mapa final'!$Z$65="Media",'Mapa final'!$AB$65="Catastrófico"),CONCATENATE("R10C",'Mapa final'!$P$65),"")</f>
        <v/>
      </c>
      <c r="AL35" s="20" t="str">
        <f>IF(AND('Mapa final'!$Z$66="Media",'Mapa final'!$AB$66="Catastrófico"),CONCATENATE("R10C",'Mapa final'!$P$66),"")</f>
        <v/>
      </c>
      <c r="AM35" s="21" t="str">
        <f>IF(AND('Mapa final'!$Z$67="Media",'Mapa final'!$AB$67="Catastrófico"),CONCATENATE("R10C",'Mapa final'!$P$67),"")</f>
        <v/>
      </c>
      <c r="AN35" s="41"/>
      <c r="AO35" s="349"/>
      <c r="AP35" s="350"/>
      <c r="AQ35" s="350"/>
      <c r="AR35" s="350"/>
      <c r="AS35" s="350"/>
      <c r="AT35" s="35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row>
    <row r="36" spans="1:80" ht="15" customHeight="1" x14ac:dyDescent="0.25">
      <c r="A36" s="41"/>
      <c r="B36" s="218"/>
      <c r="C36" s="218"/>
      <c r="D36" s="219"/>
      <c r="E36" s="313" t="s">
        <v>37</v>
      </c>
      <c r="F36" s="314"/>
      <c r="G36" s="314"/>
      <c r="H36" s="314"/>
      <c r="I36" s="314"/>
      <c r="J36" s="31" t="str">
        <f>IF(AND('Mapa final'!$Z$8="Baja",'Mapa final'!$AB$8="Leve"),CONCATENATE("R1C",'Mapa final'!$P$8),"")</f>
        <v/>
      </c>
      <c r="K36" s="32" t="str">
        <f>IF(AND('Mapa final'!$Z$9="Baja",'Mapa final'!$AB$9="Leve"),CONCATENATE("R1C",'Mapa final'!$P$9),"")</f>
        <v/>
      </c>
      <c r="L36" s="32" t="str">
        <f>IF(AND('Mapa final'!$Z$10="Baja",'Mapa final'!$AB$10="Leve"),CONCATENATE("R1C",'Mapa final'!$P$10),"")</f>
        <v/>
      </c>
      <c r="M36" s="32" t="str">
        <f>IF(AND('Mapa final'!$Z$11="Baja",'Mapa final'!$AB$11="Leve"),CONCATENATE("R1C",'Mapa final'!$P$11),"")</f>
        <v/>
      </c>
      <c r="N36" s="32" t="str">
        <f>IF(AND('Mapa final'!$Z$12="Baja",'Mapa final'!$AB$12="Leve"),CONCATENATE("R1C",'Mapa final'!$P$12),"")</f>
        <v/>
      </c>
      <c r="O36" s="33" t="str">
        <f>IF(AND('Mapa final'!$Z$13="Baja",'Mapa final'!$AB$13="Leve"),CONCATENATE("R1C",'Mapa final'!$P$13),"")</f>
        <v/>
      </c>
      <c r="P36" s="22" t="str">
        <f>IF(AND('Mapa final'!$Z$8="Baja",'Mapa final'!$AB$8="Menor"),CONCATENATE("R1C",'Mapa final'!$P$8),"")</f>
        <v/>
      </c>
      <c r="Q36" s="23" t="str">
        <f>IF(AND('Mapa final'!$Z$9="Baja",'Mapa final'!$AB$9="Menor"),CONCATENATE("R1C",'Mapa final'!$P$9),"")</f>
        <v/>
      </c>
      <c r="R36" s="23" t="str">
        <f>IF(AND('Mapa final'!$Z$10="Baja",'Mapa final'!$AB$10="Menor"),CONCATENATE("R1C",'Mapa final'!$P$10),"")</f>
        <v/>
      </c>
      <c r="S36" s="23" t="str">
        <f>IF(AND('Mapa final'!$Z$11="Baja",'Mapa final'!$AB$11="Menor"),CONCATENATE("R1C",'Mapa final'!$P$11),"")</f>
        <v/>
      </c>
      <c r="T36" s="23" t="str">
        <f>IF(AND('Mapa final'!$Z$12="Baja",'Mapa final'!$AB$12="Menor"),CONCATENATE("R1C",'Mapa final'!$P$12),"")</f>
        <v/>
      </c>
      <c r="U36" s="24" t="str">
        <f>IF(AND('Mapa final'!$Z$13="Baja",'Mapa final'!$AB$13="Menor"),CONCATENATE("R1C",'Mapa final'!$P$13),"")</f>
        <v/>
      </c>
      <c r="V36" s="22" t="str">
        <f>IF(AND('Mapa final'!$Z$8="Baja",'Mapa final'!$AB$8="Moderado"),CONCATENATE("R1C",'Mapa final'!$P$8),"")</f>
        <v/>
      </c>
      <c r="W36" s="23" t="str">
        <f>IF(AND('Mapa final'!$Z$9="Baja",'Mapa final'!$AB$9="Moderado"),CONCATENATE("R1C",'Mapa final'!$P$9),"")</f>
        <v/>
      </c>
      <c r="X36" s="23" t="str">
        <f>IF(AND('Mapa final'!$Z$10="Baja",'Mapa final'!$AB$10="Moderado"),CONCATENATE("R1C",'Mapa final'!$P$10),"")</f>
        <v/>
      </c>
      <c r="Y36" s="23" t="str">
        <f>IF(AND('Mapa final'!$Z$11="Baja",'Mapa final'!$AB$11="Moderado"),CONCATENATE("R1C",'Mapa final'!$P$11),"")</f>
        <v/>
      </c>
      <c r="Z36" s="23" t="str">
        <f>IF(AND('Mapa final'!$Z$12="Baja",'Mapa final'!$AB$12="Moderado"),CONCATENATE("R1C",'Mapa final'!$P$12),"")</f>
        <v/>
      </c>
      <c r="AA36" s="24" t="str">
        <f>IF(AND('Mapa final'!$Z$13="Baja",'Mapa final'!$AB$13="Moderado"),CONCATENATE("R1C",'Mapa final'!$P$13),"")</f>
        <v/>
      </c>
      <c r="AB36" s="4" t="str">
        <f>IF(AND('Mapa final'!$Z$8="Baja",'Mapa final'!$AB$8="Mayor"),CONCATENATE("R1C",'Mapa final'!$P$8),"")</f>
        <v/>
      </c>
      <c r="AC36" s="5" t="str">
        <f>IF(AND('Mapa final'!$Z$9="Baja",'Mapa final'!$AB$9="Mayor"),CONCATENATE("R1C",'Mapa final'!$P$9),"")</f>
        <v/>
      </c>
      <c r="AD36" s="5" t="str">
        <f>IF(AND('Mapa final'!$Z$10="Baja",'Mapa final'!$AB$10="Mayor"),CONCATENATE("R1C",'Mapa final'!$P$10),"")</f>
        <v/>
      </c>
      <c r="AE36" s="5" t="str">
        <f>IF(AND('Mapa final'!$Z$11="Baja",'Mapa final'!$AB$11="Mayor"),CONCATENATE("R1C",'Mapa final'!$P$11),"")</f>
        <v/>
      </c>
      <c r="AF36" s="5" t="str">
        <f>IF(AND('Mapa final'!$Z$12="Baja",'Mapa final'!$AB$12="Mayor"),CONCATENATE("R1C",'Mapa final'!$P$12),"")</f>
        <v/>
      </c>
      <c r="AG36" s="6" t="str">
        <f>IF(AND('Mapa final'!$Z$13="Baja",'Mapa final'!$AB$13="Mayor"),CONCATENATE("R1C",'Mapa final'!$P$13),"")</f>
        <v/>
      </c>
      <c r="AH36" s="7" t="str">
        <f>IF(AND('Mapa final'!$Z$8="Baja",'Mapa final'!$AB$8="Catastrófico"),CONCATENATE("R1C",'Mapa final'!$P$8),"")</f>
        <v/>
      </c>
      <c r="AI36" s="8" t="str">
        <f>IF(AND('Mapa final'!$Z$9="Baja",'Mapa final'!$AB$9="Catastrófico"),CONCATENATE("R1C",'Mapa final'!$P$9),"")</f>
        <v/>
      </c>
      <c r="AJ36" s="8" t="str">
        <f>IF(AND('Mapa final'!$Z$10="Baja",'Mapa final'!$AB$10="Catastrófico"),CONCATENATE("R1C",'Mapa final'!$P$10),"")</f>
        <v/>
      </c>
      <c r="AK36" s="8" t="str">
        <f>IF(AND('Mapa final'!$Z$11="Baja",'Mapa final'!$AB$11="Catastrófico"),CONCATENATE("R1C",'Mapa final'!$P$11),"")</f>
        <v/>
      </c>
      <c r="AL36" s="8" t="str">
        <f>IF(AND('Mapa final'!$Z$12="Baja",'Mapa final'!$AB$12="Catastrófico"),CONCATENATE("R1C",'Mapa final'!$P$12),"")</f>
        <v/>
      </c>
      <c r="AM36" s="9" t="str">
        <f>IF(AND('Mapa final'!$Z$13="Baja",'Mapa final'!$AB$13="Catastrófico"),CONCATENATE("R1C",'Mapa final'!$P$13),"")</f>
        <v/>
      </c>
      <c r="AN36" s="41"/>
      <c r="AO36" s="334" t="s">
        <v>38</v>
      </c>
      <c r="AP36" s="335"/>
      <c r="AQ36" s="335"/>
      <c r="AR36" s="335"/>
      <c r="AS36" s="335"/>
      <c r="AT36" s="336"/>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row>
    <row r="37" spans="1:80" ht="15" customHeight="1" x14ac:dyDescent="0.25">
      <c r="A37" s="41"/>
      <c r="B37" s="218"/>
      <c r="C37" s="218"/>
      <c r="D37" s="219"/>
      <c r="E37" s="315"/>
      <c r="F37" s="316"/>
      <c r="G37" s="316"/>
      <c r="H37" s="316"/>
      <c r="I37" s="316"/>
      <c r="J37" s="34" t="str">
        <f>IF(AND('Mapa final'!$Z$14="Baja",'Mapa final'!$AB$14="Leve"),CONCATENATE("R2C",'Mapa final'!$P$14),"")</f>
        <v/>
      </c>
      <c r="K37" s="35" t="str">
        <f>IF(AND('Mapa final'!$Z$15="Baja",'Mapa final'!$AB$15="Leve"),CONCATENATE("R2C",'Mapa final'!$P$15),"")</f>
        <v/>
      </c>
      <c r="L37" s="35" t="str">
        <f>IF(AND('Mapa final'!$Z$16="Baja",'Mapa final'!$AB$16="Leve"),CONCATENATE("R2C",'Mapa final'!$P$16),"")</f>
        <v/>
      </c>
      <c r="M37" s="35" t="str">
        <f>IF(AND('Mapa final'!$Z$17="Baja",'Mapa final'!$AB$17="Leve"),CONCATENATE("R2C",'Mapa final'!$P$17),"")</f>
        <v/>
      </c>
      <c r="N37" s="35" t="str">
        <f>IF(AND('Mapa final'!$Z$18="Baja",'Mapa final'!$AB$18="Leve"),CONCATENATE("R2C",'Mapa final'!$P$18),"")</f>
        <v/>
      </c>
      <c r="O37" s="36" t="str">
        <f>IF(AND('Mapa final'!$Z$19="Baja",'Mapa final'!$AB$19="Leve"),CONCATENATE("R2C",'Mapa final'!$P$19),"")</f>
        <v/>
      </c>
      <c r="P37" s="25" t="str">
        <f>IF(AND('Mapa final'!$Z$14="Baja",'Mapa final'!$AB$14="Menor"),CONCATENATE("R2C",'Mapa final'!$P$14),"")</f>
        <v/>
      </c>
      <c r="Q37" s="26" t="str">
        <f>IF(AND('Mapa final'!$Z$15="Baja",'Mapa final'!$AB$15="Menor"),CONCATENATE("R2C",'Mapa final'!$P$15),"")</f>
        <v/>
      </c>
      <c r="R37" s="26" t="str">
        <f>IF(AND('Mapa final'!$Z$16="Baja",'Mapa final'!$AB$16="Menor"),CONCATENATE("R2C",'Mapa final'!$P$16),"")</f>
        <v/>
      </c>
      <c r="S37" s="26" t="str">
        <f>IF(AND('Mapa final'!$Z$17="Baja",'Mapa final'!$AB$17="Menor"),CONCATENATE("R2C",'Mapa final'!$P$17),"")</f>
        <v/>
      </c>
      <c r="T37" s="26" t="str">
        <f>IF(AND('Mapa final'!$Z$18="Baja",'Mapa final'!$AB$18="Menor"),CONCATENATE("R2C",'Mapa final'!$P$18),"")</f>
        <v/>
      </c>
      <c r="U37" s="27" t="str">
        <f>IF(AND('Mapa final'!$Z$19="Baja",'Mapa final'!$AB$19="Menor"),CONCATENATE("R2C",'Mapa final'!$P$19),"")</f>
        <v/>
      </c>
      <c r="V37" s="25" t="str">
        <f>IF(AND('Mapa final'!$Z$14="Baja",'Mapa final'!$AB$14="Moderado"),CONCATENATE("R2C",'Mapa final'!$P$14),"")</f>
        <v/>
      </c>
      <c r="W37" s="26" t="str">
        <f>IF(AND('Mapa final'!$Z$15="Baja",'Mapa final'!$AB$15="Moderado"),CONCATENATE("R2C",'Mapa final'!$P$15),"")</f>
        <v/>
      </c>
      <c r="X37" s="26" t="str">
        <f>IF(AND('Mapa final'!$Z$16="Baja",'Mapa final'!$AB$16="Moderado"),CONCATENATE("R2C",'Mapa final'!$P$16),"")</f>
        <v/>
      </c>
      <c r="Y37" s="26" t="str">
        <f>IF(AND('Mapa final'!$Z$17="Baja",'Mapa final'!$AB$17="Moderado"),CONCATENATE("R2C",'Mapa final'!$P$17),"")</f>
        <v/>
      </c>
      <c r="Z37" s="26" t="str">
        <f>IF(AND('Mapa final'!$Z$18="Baja",'Mapa final'!$AB$18="Moderado"),CONCATENATE("R2C",'Mapa final'!$P$18),"")</f>
        <v/>
      </c>
      <c r="AA37" s="27" t="str">
        <f>IF(AND('Mapa final'!$Z$19="Baja",'Mapa final'!$AB$19="Moderado"),CONCATENATE("R2C",'Mapa final'!$P$19),"")</f>
        <v/>
      </c>
      <c r="AB37" s="10" t="str">
        <f>IF(AND('Mapa final'!$Z$14="Baja",'Mapa final'!$AB$14="Mayor"),CONCATENATE("R2C",'Mapa final'!$P$14),"")</f>
        <v/>
      </c>
      <c r="AC37" s="11" t="str">
        <f>IF(AND('Mapa final'!$Z$15="Baja",'Mapa final'!$AB$15="Mayor"),CONCATENATE("R2C",'Mapa final'!$P$15),"")</f>
        <v/>
      </c>
      <c r="AD37" s="11" t="str">
        <f>IF(AND('Mapa final'!$Z$16="Baja",'Mapa final'!$AB$16="Mayor"),CONCATENATE("R2C",'Mapa final'!$P$16),"")</f>
        <v/>
      </c>
      <c r="AE37" s="11" t="str">
        <f>IF(AND('Mapa final'!$Z$17="Baja",'Mapa final'!$AB$17="Mayor"),CONCATENATE("R2C",'Mapa final'!$P$17),"")</f>
        <v/>
      </c>
      <c r="AF37" s="11" t="str">
        <f>IF(AND('Mapa final'!$Z$18="Baja",'Mapa final'!$AB$18="Mayor"),CONCATENATE("R2C",'Mapa final'!$P$18),"")</f>
        <v/>
      </c>
      <c r="AG37" s="12" t="str">
        <f>IF(AND('Mapa final'!$Z$19="Baja",'Mapa final'!$AB$19="Mayor"),CONCATENATE("R2C",'Mapa final'!$P$19),"")</f>
        <v/>
      </c>
      <c r="AH37" s="13" t="str">
        <f>IF(AND('Mapa final'!$Z$14="Baja",'Mapa final'!$AB$14="Catastrófico"),CONCATENATE("R2C",'Mapa final'!$P$14),"")</f>
        <v/>
      </c>
      <c r="AI37" s="14" t="str">
        <f>IF(AND('Mapa final'!$Z$15="Baja",'Mapa final'!$AB$15="Catastrófico"),CONCATENATE("R2C",'Mapa final'!$P$15),"")</f>
        <v/>
      </c>
      <c r="AJ37" s="14" t="str">
        <f>IF(AND('Mapa final'!$Z$16="Baja",'Mapa final'!$AB$16="Catastrófico"),CONCATENATE("R2C",'Mapa final'!$P$16),"")</f>
        <v/>
      </c>
      <c r="AK37" s="14" t="str">
        <f>IF(AND('Mapa final'!$Z$17="Baja",'Mapa final'!$AB$17="Catastrófico"),CONCATENATE("R2C",'Mapa final'!$P$17),"")</f>
        <v/>
      </c>
      <c r="AL37" s="14" t="str">
        <f>IF(AND('Mapa final'!$Z$18="Baja",'Mapa final'!$AB$18="Catastrófico"),CONCATENATE("R2C",'Mapa final'!$P$18),"")</f>
        <v/>
      </c>
      <c r="AM37" s="15" t="str">
        <f>IF(AND('Mapa final'!$Z$19="Baja",'Mapa final'!$AB$19="Catastrófico"),CONCATENATE("R2C",'Mapa final'!$P$19),"")</f>
        <v/>
      </c>
      <c r="AN37" s="41"/>
      <c r="AO37" s="337"/>
      <c r="AP37" s="338"/>
      <c r="AQ37" s="338"/>
      <c r="AR37" s="338"/>
      <c r="AS37" s="338"/>
      <c r="AT37" s="339"/>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row>
    <row r="38" spans="1:80" ht="15" customHeight="1" x14ac:dyDescent="0.25">
      <c r="A38" s="41"/>
      <c r="B38" s="218"/>
      <c r="C38" s="218"/>
      <c r="D38" s="219"/>
      <c r="E38" s="317"/>
      <c r="F38" s="316"/>
      <c r="G38" s="316"/>
      <c r="H38" s="316"/>
      <c r="I38" s="316"/>
      <c r="J38" s="34" t="str">
        <f>IF(AND('Mapa final'!$Z$20="Baja",'Mapa final'!$AB$20="Leve"),CONCATENATE("R3C",'Mapa final'!$P$20),"")</f>
        <v/>
      </c>
      <c r="K38" s="35" t="str">
        <f>IF(AND('Mapa final'!$Z$21="Baja",'Mapa final'!$AB$21="Leve"),CONCATENATE("R3C",'Mapa final'!$P$21),"")</f>
        <v/>
      </c>
      <c r="L38" s="35" t="str">
        <f>IF(AND('Mapa final'!$Z$22="Baja",'Mapa final'!$AB$22="Leve"),CONCATENATE("R3C",'Mapa final'!$P$22),"")</f>
        <v/>
      </c>
      <c r="M38" s="35" t="str">
        <f>IF(AND('Mapa final'!$Z$23="Baja",'Mapa final'!$AB$23="Leve"),CONCATENATE("R3C",'Mapa final'!$P$23),"")</f>
        <v/>
      </c>
      <c r="N38" s="35" t="str">
        <f>IF(AND('Mapa final'!$Z$24="Baja",'Mapa final'!$AB$24="Leve"),CONCATENATE("R3C",'Mapa final'!$P$24),"")</f>
        <v/>
      </c>
      <c r="O38" s="36" t="str">
        <f>IF(AND('Mapa final'!$Z$25="Baja",'Mapa final'!$AB$25="Leve"),CONCATENATE("R3C",'Mapa final'!$P$25),"")</f>
        <v/>
      </c>
      <c r="P38" s="25" t="str">
        <f>IF(AND('Mapa final'!$Z$20="Baja",'Mapa final'!$AB$20="Menor"),CONCATENATE("R3C",'Mapa final'!$P$20),"")</f>
        <v/>
      </c>
      <c r="Q38" s="26" t="str">
        <f>IF(AND('Mapa final'!$Z$21="Baja",'Mapa final'!$AB$21="Menor"),CONCATENATE("R3C",'Mapa final'!$P$21),"")</f>
        <v/>
      </c>
      <c r="R38" s="26" t="str">
        <f>IF(AND('Mapa final'!$Z$22="Baja",'Mapa final'!$AB$22="Menor"),CONCATENATE("R3C",'Mapa final'!$P$22),"")</f>
        <v/>
      </c>
      <c r="S38" s="26" t="str">
        <f>IF(AND('Mapa final'!$Z$23="Baja",'Mapa final'!$AB$23="Menor"),CONCATENATE("R3C",'Mapa final'!$P$23),"")</f>
        <v/>
      </c>
      <c r="T38" s="26" t="str">
        <f>IF(AND('Mapa final'!$Z$24="Baja",'Mapa final'!$AB$24="Menor"),CONCATENATE("R3C",'Mapa final'!$P$24),"")</f>
        <v/>
      </c>
      <c r="U38" s="27" t="str">
        <f>IF(AND('Mapa final'!$Z$25="Baja",'Mapa final'!$AB$25="Menor"),CONCATENATE("R3C",'Mapa final'!$P$25),"")</f>
        <v/>
      </c>
      <c r="V38" s="25" t="str">
        <f>IF(AND('Mapa final'!$Z$20="Baja",'Mapa final'!$AB$20="Moderado"),CONCATENATE("R3C",'Mapa final'!$P$20),"")</f>
        <v/>
      </c>
      <c r="W38" s="26" t="str">
        <f>IF(AND('Mapa final'!$Z$21="Baja",'Mapa final'!$AB$21="Moderado"),CONCATENATE("R3C",'Mapa final'!$P$21),"")</f>
        <v/>
      </c>
      <c r="X38" s="26" t="str">
        <f>IF(AND('Mapa final'!$Z$22="Baja",'Mapa final'!$AB$22="Moderado"),CONCATENATE("R3C",'Mapa final'!$P$22),"")</f>
        <v/>
      </c>
      <c r="Y38" s="26" t="str">
        <f>IF(AND('Mapa final'!$Z$23="Baja",'Mapa final'!$AB$23="Moderado"),CONCATENATE("R3C",'Mapa final'!$P$23),"")</f>
        <v/>
      </c>
      <c r="Z38" s="26" t="str">
        <f>IF(AND('Mapa final'!$Z$24="Baja",'Mapa final'!$AB$24="Moderado"),CONCATENATE("R3C",'Mapa final'!$P$24),"")</f>
        <v/>
      </c>
      <c r="AA38" s="27" t="str">
        <f>IF(AND('Mapa final'!$Z$25="Baja",'Mapa final'!$AB$25="Moderado"),CONCATENATE("R3C",'Mapa final'!$P$25),"")</f>
        <v/>
      </c>
      <c r="AB38" s="10" t="str">
        <f>IF(AND('Mapa final'!$Z$20="Baja",'Mapa final'!$AB$20="Mayor"),CONCATENATE("R3C",'Mapa final'!$P$20),"")</f>
        <v/>
      </c>
      <c r="AC38" s="11" t="str">
        <f>IF(AND('Mapa final'!$Z$21="Baja",'Mapa final'!$AB$21="Mayor"),CONCATENATE("R3C",'Mapa final'!$P$21),"")</f>
        <v/>
      </c>
      <c r="AD38" s="11" t="str">
        <f>IF(AND('Mapa final'!$Z$22="Baja",'Mapa final'!$AB$22="Mayor"),CONCATENATE("R3C",'Mapa final'!$P$22),"")</f>
        <v/>
      </c>
      <c r="AE38" s="11" t="str">
        <f>IF(AND('Mapa final'!$Z$23="Baja",'Mapa final'!$AB$23="Mayor"),CONCATENATE("R3C",'Mapa final'!$P$23),"")</f>
        <v/>
      </c>
      <c r="AF38" s="11" t="str">
        <f>IF(AND('Mapa final'!$Z$24="Baja",'Mapa final'!$AB$24="Mayor"),CONCATENATE("R3C",'Mapa final'!$P$24),"")</f>
        <v/>
      </c>
      <c r="AG38" s="12" t="str">
        <f>IF(AND('Mapa final'!$Z$25="Baja",'Mapa final'!$AB$25="Mayor"),CONCATENATE("R3C",'Mapa final'!$P$25),"")</f>
        <v/>
      </c>
      <c r="AH38" s="13" t="str">
        <f>IF(AND('Mapa final'!$Z$20="Baja",'Mapa final'!$AB$20="Catastrófico"),CONCATENATE("R3C",'Mapa final'!$P$20),"")</f>
        <v/>
      </c>
      <c r="AI38" s="14" t="str">
        <f>IF(AND('Mapa final'!$Z$21="Baja",'Mapa final'!$AB$21="Catastrófico"),CONCATENATE("R3C",'Mapa final'!$P$21),"")</f>
        <v/>
      </c>
      <c r="AJ38" s="14" t="str">
        <f>IF(AND('Mapa final'!$Z$22="Baja",'Mapa final'!$AB$22="Catastrófico"),CONCATENATE("R3C",'Mapa final'!$P$22),"")</f>
        <v/>
      </c>
      <c r="AK38" s="14" t="str">
        <f>IF(AND('Mapa final'!$Z$23="Baja",'Mapa final'!$AB$23="Catastrófico"),CONCATENATE("R3C",'Mapa final'!$P$23),"")</f>
        <v/>
      </c>
      <c r="AL38" s="14" t="str">
        <f>IF(AND('Mapa final'!$Z$24="Baja",'Mapa final'!$AB$24="Catastrófico"),CONCATENATE("R3C",'Mapa final'!$P$24),"")</f>
        <v/>
      </c>
      <c r="AM38" s="15" t="str">
        <f>IF(AND('Mapa final'!$Z$25="Baja",'Mapa final'!$AB$25="Catastrófico"),CONCATENATE("R3C",'Mapa final'!$P$25),"")</f>
        <v/>
      </c>
      <c r="AN38" s="41"/>
      <c r="AO38" s="337"/>
      <c r="AP38" s="338"/>
      <c r="AQ38" s="338"/>
      <c r="AR38" s="338"/>
      <c r="AS38" s="338"/>
      <c r="AT38" s="339"/>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row>
    <row r="39" spans="1:80" ht="15" customHeight="1" x14ac:dyDescent="0.25">
      <c r="A39" s="41"/>
      <c r="B39" s="218"/>
      <c r="C39" s="218"/>
      <c r="D39" s="219"/>
      <c r="E39" s="317"/>
      <c r="F39" s="316"/>
      <c r="G39" s="316"/>
      <c r="H39" s="316"/>
      <c r="I39" s="316"/>
      <c r="J39" s="34" t="str">
        <f>IF(AND('Mapa final'!$Z$26="Baja",'Mapa final'!$AB$26="Leve"),CONCATENATE("R4C",'Mapa final'!$P$26),"")</f>
        <v/>
      </c>
      <c r="K39" s="35" t="str">
        <f>IF(AND('Mapa final'!$Z$27="Baja",'Mapa final'!$AB$27="Leve"),CONCATENATE("R4C",'Mapa final'!$P$27),"")</f>
        <v/>
      </c>
      <c r="L39" s="35" t="str">
        <f>IF(AND('Mapa final'!$Z$28="Baja",'Mapa final'!$AB$28="Leve"),CONCATENATE("R4C",'Mapa final'!$P$28),"")</f>
        <v/>
      </c>
      <c r="M39" s="35" t="str">
        <f>IF(AND('Mapa final'!$Z$29="Baja",'Mapa final'!$AB$29="Leve"),CONCATENATE("R4C",'Mapa final'!$P$29),"")</f>
        <v/>
      </c>
      <c r="N39" s="35" t="str">
        <f>IF(AND('Mapa final'!$Z$30="Baja",'Mapa final'!$AB$30="Leve"),CONCATENATE("R4C",'Mapa final'!$P$30),"")</f>
        <v/>
      </c>
      <c r="O39" s="36" t="str">
        <f>IF(AND('Mapa final'!$Z$31="Baja",'Mapa final'!$AB$31="Leve"),CONCATENATE("R4C",'Mapa final'!$P$31),"")</f>
        <v/>
      </c>
      <c r="P39" s="25" t="str">
        <f>IF(AND('Mapa final'!$Z$26="Baja",'Mapa final'!$AB$26="Menor"),CONCATENATE("R4C",'Mapa final'!$P$26),"")</f>
        <v/>
      </c>
      <c r="Q39" s="26" t="str">
        <f>IF(AND('Mapa final'!$Z$27="Baja",'Mapa final'!$AB$27="Menor"),CONCATENATE("R4C",'Mapa final'!$P$27),"")</f>
        <v/>
      </c>
      <c r="R39" s="26" t="str">
        <f>IF(AND('Mapa final'!$Z$28="Baja",'Mapa final'!$AB$28="Menor"),CONCATENATE("R4C",'Mapa final'!$P$28),"")</f>
        <v/>
      </c>
      <c r="S39" s="26" t="str">
        <f>IF(AND('Mapa final'!$Z$29="Baja",'Mapa final'!$AB$29="Menor"),CONCATENATE("R4C",'Mapa final'!$P$29),"")</f>
        <v/>
      </c>
      <c r="T39" s="26" t="str">
        <f>IF(AND('Mapa final'!$Z$30="Baja",'Mapa final'!$AB$30="Menor"),CONCATENATE("R4C",'Mapa final'!$P$30),"")</f>
        <v/>
      </c>
      <c r="U39" s="27" t="str">
        <f>IF(AND('Mapa final'!$Z$31="Baja",'Mapa final'!$AB$31="Menor"),CONCATENATE("R4C",'Mapa final'!$P$31),"")</f>
        <v/>
      </c>
      <c r="V39" s="25" t="str">
        <f>IF(AND('Mapa final'!$Z$26="Baja",'Mapa final'!$AB$26="Moderado"),CONCATENATE("R4C",'Mapa final'!$P$26),"")</f>
        <v/>
      </c>
      <c r="W39" s="26" t="str">
        <f>IF(AND('Mapa final'!$Z$27="Baja",'Mapa final'!$AB$27="Moderado"),CONCATENATE("R4C",'Mapa final'!$P$27),"")</f>
        <v/>
      </c>
      <c r="X39" s="26" t="str">
        <f>IF(AND('Mapa final'!$Z$28="Baja",'Mapa final'!$AB$28="Moderado"),CONCATENATE("R4C",'Mapa final'!$P$28),"")</f>
        <v/>
      </c>
      <c r="Y39" s="26" t="str">
        <f>IF(AND('Mapa final'!$Z$29="Baja",'Mapa final'!$AB$29="Moderado"),CONCATENATE("R4C",'Mapa final'!$P$29),"")</f>
        <v/>
      </c>
      <c r="Z39" s="26" t="str">
        <f>IF(AND('Mapa final'!$Z$30="Baja",'Mapa final'!$AB$30="Moderado"),CONCATENATE("R4C",'Mapa final'!$P$30),"")</f>
        <v/>
      </c>
      <c r="AA39" s="27" t="str">
        <f>IF(AND('Mapa final'!$Z$31="Baja",'Mapa final'!$AB$31="Moderado"),CONCATENATE("R4C",'Mapa final'!$P$31),"")</f>
        <v/>
      </c>
      <c r="AB39" s="10" t="str">
        <f>IF(AND('Mapa final'!$Z$26="Baja",'Mapa final'!$AB$26="Mayor"),CONCATENATE("R4C",'Mapa final'!$P$26),"")</f>
        <v/>
      </c>
      <c r="AC39" s="11" t="str">
        <f>IF(AND('Mapa final'!$Z$27="Baja",'Mapa final'!$AB$27="Mayor"),CONCATENATE("R4C",'Mapa final'!$P$27),"")</f>
        <v/>
      </c>
      <c r="AD39" s="11" t="str">
        <f>IF(AND('Mapa final'!$Z$28="Baja",'Mapa final'!$AB$28="Mayor"),CONCATENATE("R4C",'Mapa final'!$P$28),"")</f>
        <v/>
      </c>
      <c r="AE39" s="11" t="str">
        <f>IF(AND('Mapa final'!$Z$29="Baja",'Mapa final'!$AB$29="Mayor"),CONCATENATE("R4C",'Mapa final'!$P$29),"")</f>
        <v/>
      </c>
      <c r="AF39" s="11" t="str">
        <f>IF(AND('Mapa final'!$Z$30="Baja",'Mapa final'!$AB$30="Mayor"),CONCATENATE("R4C",'Mapa final'!$P$30),"")</f>
        <v/>
      </c>
      <c r="AG39" s="12" t="str">
        <f>IF(AND('Mapa final'!$Z$31="Baja",'Mapa final'!$AB$31="Mayor"),CONCATENATE("R4C",'Mapa final'!$P$31),"")</f>
        <v/>
      </c>
      <c r="AH39" s="13" t="str">
        <f>IF(AND('Mapa final'!$Z$26="Baja",'Mapa final'!$AB$26="Catastrófico"),CONCATENATE("R4C",'Mapa final'!$P$26),"")</f>
        <v/>
      </c>
      <c r="AI39" s="14" t="str">
        <f>IF(AND('Mapa final'!$Z$27="Baja",'Mapa final'!$AB$27="Catastrófico"),CONCATENATE("R4C",'Mapa final'!$P$27),"")</f>
        <v/>
      </c>
      <c r="AJ39" s="14" t="str">
        <f>IF(AND('Mapa final'!$Z$28="Baja",'Mapa final'!$AB$28="Catastrófico"),CONCATENATE("R4C",'Mapa final'!$P$28),"")</f>
        <v/>
      </c>
      <c r="AK39" s="14" t="str">
        <f>IF(AND('Mapa final'!$Z$29="Baja",'Mapa final'!$AB$29="Catastrófico"),CONCATENATE("R4C",'Mapa final'!$P$29),"")</f>
        <v/>
      </c>
      <c r="AL39" s="14" t="str">
        <f>IF(AND('Mapa final'!$Z$30="Baja",'Mapa final'!$AB$30="Catastrófico"),CONCATENATE("R4C",'Mapa final'!$P$30),"")</f>
        <v/>
      </c>
      <c r="AM39" s="15" t="str">
        <f>IF(AND('Mapa final'!$Z$31="Baja",'Mapa final'!$AB$31="Catastrófico"),CONCATENATE("R4C",'Mapa final'!$P$31),"")</f>
        <v/>
      </c>
      <c r="AN39" s="41"/>
      <c r="AO39" s="337"/>
      <c r="AP39" s="338"/>
      <c r="AQ39" s="338"/>
      <c r="AR39" s="338"/>
      <c r="AS39" s="338"/>
      <c r="AT39" s="339"/>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row>
    <row r="40" spans="1:80" ht="15" customHeight="1" x14ac:dyDescent="0.25">
      <c r="A40" s="41"/>
      <c r="B40" s="218"/>
      <c r="C40" s="218"/>
      <c r="D40" s="219"/>
      <c r="E40" s="317"/>
      <c r="F40" s="316"/>
      <c r="G40" s="316"/>
      <c r="H40" s="316"/>
      <c r="I40" s="316"/>
      <c r="J40" s="34" t="str">
        <f>IF(AND('Mapa final'!$Z$32="Baja",'Mapa final'!$AB$32="Leve"),CONCATENATE("R5C",'Mapa final'!$P$32),"")</f>
        <v/>
      </c>
      <c r="K40" s="35" t="str">
        <f>IF(AND('Mapa final'!$Z$33="Baja",'Mapa final'!$AB$33="Leve"),CONCATENATE("R5C",'Mapa final'!$P$33),"")</f>
        <v/>
      </c>
      <c r="L40" s="35" t="str">
        <f>IF(AND('Mapa final'!$Z$34="Baja",'Mapa final'!$AB$34="Leve"),CONCATENATE("R5C",'Mapa final'!$P$34),"")</f>
        <v/>
      </c>
      <c r="M40" s="35" t="str">
        <f>IF(AND('Mapa final'!$Z$35="Baja",'Mapa final'!$AB$35="Leve"),CONCATENATE("R5C",'Mapa final'!$P$35),"")</f>
        <v/>
      </c>
      <c r="N40" s="35" t="str">
        <f>IF(AND('Mapa final'!$Z$36="Baja",'Mapa final'!$AB$36="Leve"),CONCATENATE("R5C",'Mapa final'!$P$36),"")</f>
        <v/>
      </c>
      <c r="O40" s="36" t="str">
        <f>IF(AND('Mapa final'!$Z$37="Baja",'Mapa final'!$AB$37="Leve"),CONCATENATE("R5C",'Mapa final'!$P$37),"")</f>
        <v/>
      </c>
      <c r="P40" s="25" t="str">
        <f>IF(AND('Mapa final'!$Z$32="Baja",'Mapa final'!$AB$32="Menor"),CONCATENATE("R5C",'Mapa final'!$P$32),"")</f>
        <v/>
      </c>
      <c r="Q40" s="26" t="str">
        <f>IF(AND('Mapa final'!$Z$33="Baja",'Mapa final'!$AB$33="Menor"),CONCATENATE("R5C",'Mapa final'!$P$33),"")</f>
        <v/>
      </c>
      <c r="R40" s="26" t="str">
        <f>IF(AND('Mapa final'!$Z$34="Baja",'Mapa final'!$AB$34="Menor"),CONCATENATE("R5C",'Mapa final'!$P$34),"")</f>
        <v/>
      </c>
      <c r="S40" s="26" t="str">
        <f>IF(AND('Mapa final'!$Z$35="Baja",'Mapa final'!$AB$35="Menor"),CONCATENATE("R5C",'Mapa final'!$P$35),"")</f>
        <v/>
      </c>
      <c r="T40" s="26" t="str">
        <f>IF(AND('Mapa final'!$Z$36="Baja",'Mapa final'!$AB$36="Menor"),CONCATENATE("R5C",'Mapa final'!$P$36),"")</f>
        <v/>
      </c>
      <c r="U40" s="27" t="str">
        <f>IF(AND('Mapa final'!$Z$37="Baja",'Mapa final'!$AB$37="Menor"),CONCATENATE("R5C",'Mapa final'!$P$37),"")</f>
        <v/>
      </c>
      <c r="V40" s="25" t="str">
        <f>IF(AND('Mapa final'!$Z$32="Baja",'Mapa final'!$AB$32="Moderado"),CONCATENATE("R5C",'Mapa final'!$P$32),"")</f>
        <v/>
      </c>
      <c r="W40" s="26" t="str">
        <f>IF(AND('Mapa final'!$Z$33="Baja",'Mapa final'!$AB$33="Moderado"),CONCATENATE("R5C",'Mapa final'!$P$33),"")</f>
        <v/>
      </c>
      <c r="X40" s="26" t="str">
        <f>IF(AND('Mapa final'!$Z$34="Baja",'Mapa final'!$AB$34="Moderado"),CONCATENATE("R5C",'Mapa final'!$P$34),"")</f>
        <v/>
      </c>
      <c r="Y40" s="26" t="str">
        <f>IF(AND('Mapa final'!$Z$35="Baja",'Mapa final'!$AB$35="Moderado"),CONCATENATE("R5C",'Mapa final'!$P$35),"")</f>
        <v/>
      </c>
      <c r="Z40" s="26" t="str">
        <f>IF(AND('Mapa final'!$Z$36="Baja",'Mapa final'!$AB$36="Moderado"),CONCATENATE("R5C",'Mapa final'!$P$36),"")</f>
        <v/>
      </c>
      <c r="AA40" s="27" t="str">
        <f>IF(AND('Mapa final'!$Z$37="Baja",'Mapa final'!$AB$37="Moderado"),CONCATENATE("R5C",'Mapa final'!$P$37),"")</f>
        <v/>
      </c>
      <c r="AB40" s="10" t="str">
        <f>IF(AND('Mapa final'!$Z$32="Baja",'Mapa final'!$AB$32="Mayor"),CONCATENATE("R5C",'Mapa final'!$P$32),"")</f>
        <v/>
      </c>
      <c r="AC40" s="11" t="str">
        <f>IF(AND('Mapa final'!$Z$33="Baja",'Mapa final'!$AB$33="Mayor"),CONCATENATE("R5C",'Mapa final'!$P$33),"")</f>
        <v/>
      </c>
      <c r="AD40" s="11" t="str">
        <f>IF(AND('Mapa final'!$Z$34="Baja",'Mapa final'!$AB$34="Mayor"),CONCATENATE("R5C",'Mapa final'!$P$34),"")</f>
        <v/>
      </c>
      <c r="AE40" s="11" t="str">
        <f>IF(AND('Mapa final'!$Z$35="Baja",'Mapa final'!$AB$35="Mayor"),CONCATENATE("R5C",'Mapa final'!$P$35),"")</f>
        <v/>
      </c>
      <c r="AF40" s="11" t="str">
        <f>IF(AND('Mapa final'!$Z$36="Baja",'Mapa final'!$AB$36="Mayor"),CONCATENATE("R5C",'Mapa final'!$P$36),"")</f>
        <v/>
      </c>
      <c r="AG40" s="12" t="str">
        <f>IF(AND('Mapa final'!$Z$37="Baja",'Mapa final'!$AB$37="Mayor"),CONCATENATE("R5C",'Mapa final'!$P$37),"")</f>
        <v/>
      </c>
      <c r="AH40" s="13" t="str">
        <f>IF(AND('Mapa final'!$Z$32="Baja",'Mapa final'!$AB$32="Catastrófico"),CONCATENATE("R5C",'Mapa final'!$P$32),"")</f>
        <v/>
      </c>
      <c r="AI40" s="14" t="str">
        <f>IF(AND('Mapa final'!$Z$33="Baja",'Mapa final'!$AB$33="Catastrófico"),CONCATENATE("R5C",'Mapa final'!$P$33),"")</f>
        <v/>
      </c>
      <c r="AJ40" s="14" t="str">
        <f>IF(AND('Mapa final'!$Z$34="Baja",'Mapa final'!$AB$34="Catastrófico"),CONCATENATE("R5C",'Mapa final'!$P$34),"")</f>
        <v/>
      </c>
      <c r="AK40" s="14" t="str">
        <f>IF(AND('Mapa final'!$Z$35="Baja",'Mapa final'!$AB$35="Catastrófico"),CONCATENATE("R5C",'Mapa final'!$P$35),"")</f>
        <v/>
      </c>
      <c r="AL40" s="14" t="str">
        <f>IF(AND('Mapa final'!$Z$36="Baja",'Mapa final'!$AB$36="Catastrófico"),CONCATENATE("R5C",'Mapa final'!$P$36),"")</f>
        <v/>
      </c>
      <c r="AM40" s="15" t="str">
        <f>IF(AND('Mapa final'!$Z$37="Baja",'Mapa final'!$AB$37="Catastrófico"),CONCATENATE("R5C",'Mapa final'!$P$37),"")</f>
        <v/>
      </c>
      <c r="AN40" s="41"/>
      <c r="AO40" s="337"/>
      <c r="AP40" s="338"/>
      <c r="AQ40" s="338"/>
      <c r="AR40" s="338"/>
      <c r="AS40" s="338"/>
      <c r="AT40" s="339"/>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W40" s="41"/>
      <c r="BX40" s="41"/>
    </row>
    <row r="41" spans="1:80" ht="15" customHeight="1" x14ac:dyDescent="0.25">
      <c r="A41" s="41"/>
      <c r="B41" s="218"/>
      <c r="C41" s="218"/>
      <c r="D41" s="219"/>
      <c r="E41" s="317"/>
      <c r="F41" s="316"/>
      <c r="G41" s="316"/>
      <c r="H41" s="316"/>
      <c r="I41" s="316"/>
      <c r="J41" s="34" t="str">
        <f>IF(AND('Mapa final'!$Z$38="Baja",'Mapa final'!$AB$38="Leve"),CONCATENATE("R6C",'Mapa final'!$P$38),"")</f>
        <v/>
      </c>
      <c r="K41" s="35" t="str">
        <f>IF(AND('Mapa final'!$Z$39="Baja",'Mapa final'!$AB$39="Leve"),CONCATENATE("R6C",'Mapa final'!$P$39),"")</f>
        <v/>
      </c>
      <c r="L41" s="35" t="str">
        <f>IF(AND('Mapa final'!$Z$40="Baja",'Mapa final'!$AB$40="Leve"),CONCATENATE("R6C",'Mapa final'!$P$40),"")</f>
        <v/>
      </c>
      <c r="M41" s="35" t="str">
        <f>IF(AND('Mapa final'!$Z$41="Baja",'Mapa final'!$AB$41="Leve"),CONCATENATE("R6C",'Mapa final'!$P$41),"")</f>
        <v/>
      </c>
      <c r="N41" s="35" t="str">
        <f>IF(AND('Mapa final'!$Z$42="Baja",'Mapa final'!$AB$42="Leve"),CONCATENATE("R6C",'Mapa final'!$P$42),"")</f>
        <v/>
      </c>
      <c r="O41" s="36" t="str">
        <f>IF(AND('Mapa final'!$Z$43="Baja",'Mapa final'!$AB$43="Leve"),CONCATENATE("R6C",'Mapa final'!$P$43),"")</f>
        <v/>
      </c>
      <c r="P41" s="25" t="str">
        <f>IF(AND('Mapa final'!$Z$38="Baja",'Mapa final'!$AB$38="Menor"),CONCATENATE("R6C",'Mapa final'!$P$38),"")</f>
        <v/>
      </c>
      <c r="Q41" s="26" t="str">
        <f>IF(AND('Mapa final'!$Z$39="Baja",'Mapa final'!$AB$39="Menor"),CONCATENATE("R6C",'Mapa final'!$P$39),"")</f>
        <v/>
      </c>
      <c r="R41" s="26" t="str">
        <f>IF(AND('Mapa final'!$Z$40="Baja",'Mapa final'!$AB$40="Menor"),CONCATENATE("R6C",'Mapa final'!$P$40),"")</f>
        <v/>
      </c>
      <c r="S41" s="26" t="str">
        <f>IF(AND('Mapa final'!$Z$41="Baja",'Mapa final'!$AB$41="Menor"),CONCATENATE("R6C",'Mapa final'!$P$41),"")</f>
        <v/>
      </c>
      <c r="T41" s="26" t="str">
        <f>IF(AND('Mapa final'!$Z$42="Baja",'Mapa final'!$AB$42="Menor"),CONCATENATE("R6C",'Mapa final'!$P$42),"")</f>
        <v/>
      </c>
      <c r="U41" s="27" t="str">
        <f>IF(AND('Mapa final'!$Z$43="Baja",'Mapa final'!$AB$43="Menor"),CONCATENATE("R6C",'Mapa final'!$P$43),"")</f>
        <v/>
      </c>
      <c r="V41" s="25" t="str">
        <f>IF(AND('Mapa final'!$Z$38="Baja",'Mapa final'!$AB$38="Moderado"),CONCATENATE("R6C",'Mapa final'!$P$38),"")</f>
        <v/>
      </c>
      <c r="W41" s="26" t="str">
        <f>IF(AND('Mapa final'!$Z$39="Baja",'Mapa final'!$AB$39="Moderado"),CONCATENATE("R6C",'Mapa final'!$P$39),"")</f>
        <v/>
      </c>
      <c r="X41" s="26" t="str">
        <f>IF(AND('Mapa final'!$Z$40="Baja",'Mapa final'!$AB$40="Moderado"),CONCATENATE("R6C",'Mapa final'!$P$40),"")</f>
        <v/>
      </c>
      <c r="Y41" s="26" t="str">
        <f>IF(AND('Mapa final'!$Z$41="Baja",'Mapa final'!$AB$41="Moderado"),CONCATENATE("R6C",'Mapa final'!$P$41),"")</f>
        <v/>
      </c>
      <c r="Z41" s="26" t="str">
        <f>IF(AND('Mapa final'!$Z$42="Baja",'Mapa final'!$AB$42="Moderado"),CONCATENATE("R6C",'Mapa final'!$P$42),"")</f>
        <v/>
      </c>
      <c r="AA41" s="27" t="str">
        <f>IF(AND('Mapa final'!$Z$43="Baja",'Mapa final'!$AB$43="Moderado"),CONCATENATE("R6C",'Mapa final'!$P$43),"")</f>
        <v/>
      </c>
      <c r="AB41" s="10" t="str">
        <f>IF(AND('Mapa final'!$Z$38="Baja",'Mapa final'!$AB$38="Mayor"),CONCATENATE("R6C",'Mapa final'!$P$38),"")</f>
        <v/>
      </c>
      <c r="AC41" s="11" t="str">
        <f>IF(AND('Mapa final'!$Z$39="Baja",'Mapa final'!$AB$39="Mayor"),CONCATENATE("R6C",'Mapa final'!$P$39),"")</f>
        <v/>
      </c>
      <c r="AD41" s="11" t="str">
        <f>IF(AND('Mapa final'!$Z$40="Baja",'Mapa final'!$AB$40="Mayor"),CONCATENATE("R6C",'Mapa final'!$P$40),"")</f>
        <v/>
      </c>
      <c r="AE41" s="11" t="str">
        <f>IF(AND('Mapa final'!$Z$41="Baja",'Mapa final'!$AB$41="Mayor"),CONCATENATE("R6C",'Mapa final'!$P$41),"")</f>
        <v/>
      </c>
      <c r="AF41" s="11" t="str">
        <f>IF(AND('Mapa final'!$Z$42="Baja",'Mapa final'!$AB$42="Mayor"),CONCATENATE("R6C",'Mapa final'!$P$42),"")</f>
        <v/>
      </c>
      <c r="AG41" s="12" t="str">
        <f>IF(AND('Mapa final'!$Z$43="Baja",'Mapa final'!$AB$43="Mayor"),CONCATENATE("R6C",'Mapa final'!$P$43),"")</f>
        <v/>
      </c>
      <c r="AH41" s="13" t="str">
        <f>IF(AND('Mapa final'!$Z$38="Baja",'Mapa final'!$AB$38="Catastrófico"),CONCATENATE("R6C",'Mapa final'!$P$38),"")</f>
        <v/>
      </c>
      <c r="AI41" s="14" t="str">
        <f>IF(AND('Mapa final'!$Z$39="Baja",'Mapa final'!$AB$39="Catastrófico"),CONCATENATE("R6C",'Mapa final'!$P$39),"")</f>
        <v/>
      </c>
      <c r="AJ41" s="14" t="str">
        <f>IF(AND('Mapa final'!$Z$40="Baja",'Mapa final'!$AB$40="Catastrófico"),CONCATENATE("R6C",'Mapa final'!$P$40),"")</f>
        <v/>
      </c>
      <c r="AK41" s="14" t="str">
        <f>IF(AND('Mapa final'!$Z$41="Baja",'Mapa final'!$AB$41="Catastrófico"),CONCATENATE("R6C",'Mapa final'!$P$41),"")</f>
        <v/>
      </c>
      <c r="AL41" s="14" t="str">
        <f>IF(AND('Mapa final'!$Z$42="Baja",'Mapa final'!$AB$42="Catastrófico"),CONCATENATE("R6C",'Mapa final'!$P$42),"")</f>
        <v/>
      </c>
      <c r="AM41" s="15" t="str">
        <f>IF(AND('Mapa final'!$Z$43="Baja",'Mapa final'!$AB$43="Catastrófico"),CONCATENATE("R6C",'Mapa final'!$P$43),"")</f>
        <v/>
      </c>
      <c r="AN41" s="41"/>
      <c r="AO41" s="337"/>
      <c r="AP41" s="338"/>
      <c r="AQ41" s="338"/>
      <c r="AR41" s="338"/>
      <c r="AS41" s="338"/>
      <c r="AT41" s="339"/>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c r="BT41" s="41"/>
      <c r="BU41" s="41"/>
      <c r="BV41" s="41"/>
      <c r="BW41" s="41"/>
      <c r="BX41" s="41"/>
    </row>
    <row r="42" spans="1:80" ht="15" customHeight="1" x14ac:dyDescent="0.25">
      <c r="A42" s="41"/>
      <c r="B42" s="218"/>
      <c r="C42" s="218"/>
      <c r="D42" s="219"/>
      <c r="E42" s="317"/>
      <c r="F42" s="316"/>
      <c r="G42" s="316"/>
      <c r="H42" s="316"/>
      <c r="I42" s="316"/>
      <c r="J42" s="34" t="str">
        <f>IF(AND('Mapa final'!$Z$44="Baja",'Mapa final'!$AB$44="Leve"),CONCATENATE("R7C",'Mapa final'!$P$44),"")</f>
        <v/>
      </c>
      <c r="K42" s="35" t="str">
        <f>IF(AND('Mapa final'!$Z$45="Baja",'Mapa final'!$AB$45="Leve"),CONCATENATE("R7C",'Mapa final'!$P$45),"")</f>
        <v/>
      </c>
      <c r="L42" s="35" t="str">
        <f>IF(AND('Mapa final'!$Z$46="Baja",'Mapa final'!$AB$46="Leve"),CONCATENATE("R7C",'Mapa final'!$P$46),"")</f>
        <v/>
      </c>
      <c r="M42" s="35" t="str">
        <f>IF(AND('Mapa final'!$Z$47="Baja",'Mapa final'!$AB$47="Leve"),CONCATENATE("R7C",'Mapa final'!$P$47),"")</f>
        <v/>
      </c>
      <c r="N42" s="35" t="str">
        <f>IF(AND('Mapa final'!$Z$48="Baja",'Mapa final'!$AB$48="Leve"),CONCATENATE("R7C",'Mapa final'!$P$48),"")</f>
        <v/>
      </c>
      <c r="O42" s="36" t="str">
        <f>IF(AND('Mapa final'!$Z$49="Baja",'Mapa final'!$AB$49="Leve"),CONCATENATE("R7C",'Mapa final'!$P$49),"")</f>
        <v/>
      </c>
      <c r="P42" s="25" t="str">
        <f>IF(AND('Mapa final'!$Z$44="Baja",'Mapa final'!$AB$44="Menor"),CONCATENATE("R7C",'Mapa final'!$P$44),"")</f>
        <v/>
      </c>
      <c r="Q42" s="26" t="str">
        <f>IF(AND('Mapa final'!$Z$45="Baja",'Mapa final'!$AB$45="Menor"),CONCATENATE("R7C",'Mapa final'!$P$45),"")</f>
        <v/>
      </c>
      <c r="R42" s="26" t="str">
        <f>IF(AND('Mapa final'!$Z$46="Baja",'Mapa final'!$AB$46="Menor"),CONCATENATE("R7C",'Mapa final'!$P$46),"")</f>
        <v/>
      </c>
      <c r="S42" s="26" t="str">
        <f>IF(AND('Mapa final'!$Z$47="Baja",'Mapa final'!$AB$47="Menor"),CONCATENATE("R7C",'Mapa final'!$P$47),"")</f>
        <v/>
      </c>
      <c r="T42" s="26" t="str">
        <f>IF(AND('Mapa final'!$Z$48="Baja",'Mapa final'!$AB$48="Menor"),CONCATENATE("R7C",'Mapa final'!$P$48),"")</f>
        <v/>
      </c>
      <c r="U42" s="27" t="str">
        <f>IF(AND('Mapa final'!$Z$49="Baja",'Mapa final'!$AB$49="Menor"),CONCATENATE("R7C",'Mapa final'!$P$49),"")</f>
        <v/>
      </c>
      <c r="V42" s="25" t="str">
        <f>IF(AND('Mapa final'!$Z$44="Baja",'Mapa final'!$AB$44="Moderado"),CONCATENATE("R7C",'Mapa final'!$P$44),"")</f>
        <v/>
      </c>
      <c r="W42" s="26" t="str">
        <f>IF(AND('Mapa final'!$Z$45="Baja",'Mapa final'!$AB$45="Moderado"),CONCATENATE("R7C",'Mapa final'!$P$45),"")</f>
        <v/>
      </c>
      <c r="X42" s="26" t="str">
        <f>IF(AND('Mapa final'!$Z$46="Baja",'Mapa final'!$AB$46="Moderado"),CONCATENATE("R7C",'Mapa final'!$P$46),"")</f>
        <v/>
      </c>
      <c r="Y42" s="26" t="str">
        <f>IF(AND('Mapa final'!$Z$47="Baja",'Mapa final'!$AB$47="Moderado"),CONCATENATE("R7C",'Mapa final'!$P$47),"")</f>
        <v/>
      </c>
      <c r="Z42" s="26" t="str">
        <f>IF(AND('Mapa final'!$Z$48="Baja",'Mapa final'!$AB$48="Moderado"),CONCATENATE("R7C",'Mapa final'!$P$48),"")</f>
        <v/>
      </c>
      <c r="AA42" s="27" t="str">
        <f>IF(AND('Mapa final'!$Z$49="Baja",'Mapa final'!$AB$49="Moderado"),CONCATENATE("R7C",'Mapa final'!$P$49),"")</f>
        <v/>
      </c>
      <c r="AB42" s="10" t="str">
        <f>IF(AND('Mapa final'!$Z$44="Baja",'Mapa final'!$AB$44="Mayor"),CONCATENATE("R7C",'Mapa final'!$P$44),"")</f>
        <v/>
      </c>
      <c r="AC42" s="11" t="str">
        <f>IF(AND('Mapa final'!$Z$45="Baja",'Mapa final'!$AB$45="Mayor"),CONCATENATE("R7C",'Mapa final'!$P$45),"")</f>
        <v/>
      </c>
      <c r="AD42" s="11" t="str">
        <f>IF(AND('Mapa final'!$Z$46="Baja",'Mapa final'!$AB$46="Mayor"),CONCATENATE("R7C",'Mapa final'!$P$46),"")</f>
        <v/>
      </c>
      <c r="AE42" s="11" t="str">
        <f>IF(AND('Mapa final'!$Z$47="Baja",'Mapa final'!$AB$47="Mayor"),CONCATENATE("R7C",'Mapa final'!$P$47),"")</f>
        <v/>
      </c>
      <c r="AF42" s="11" t="str">
        <f>IF(AND('Mapa final'!$Z$48="Baja",'Mapa final'!$AB$48="Mayor"),CONCATENATE("R7C",'Mapa final'!$P$48),"")</f>
        <v/>
      </c>
      <c r="AG42" s="12" t="str">
        <f>IF(AND('Mapa final'!$Z$49="Baja",'Mapa final'!$AB$49="Mayor"),CONCATENATE("R7C",'Mapa final'!$P$49),"")</f>
        <v/>
      </c>
      <c r="AH42" s="13" t="str">
        <f>IF(AND('Mapa final'!$Z$44="Baja",'Mapa final'!$AB$44="Catastrófico"),CONCATENATE("R7C",'Mapa final'!$P$44),"")</f>
        <v/>
      </c>
      <c r="AI42" s="14" t="str">
        <f>IF(AND('Mapa final'!$Z$45="Baja",'Mapa final'!$AB$45="Catastrófico"),CONCATENATE("R7C",'Mapa final'!$P$45),"")</f>
        <v/>
      </c>
      <c r="AJ42" s="14" t="str">
        <f>IF(AND('Mapa final'!$Z$46="Baja",'Mapa final'!$AB$46="Catastrófico"),CONCATENATE("R7C",'Mapa final'!$P$46),"")</f>
        <v/>
      </c>
      <c r="AK42" s="14" t="str">
        <f>IF(AND('Mapa final'!$Z$47="Baja",'Mapa final'!$AB$47="Catastrófico"),CONCATENATE("R7C",'Mapa final'!$P$47),"")</f>
        <v/>
      </c>
      <c r="AL42" s="14" t="str">
        <f>IF(AND('Mapa final'!$Z$48="Baja",'Mapa final'!$AB$48="Catastrófico"),CONCATENATE("R7C",'Mapa final'!$P$48),"")</f>
        <v/>
      </c>
      <c r="AM42" s="15" t="str">
        <f>IF(AND('Mapa final'!$Z$49="Baja",'Mapa final'!$AB$49="Catastrófico"),CONCATENATE("R7C",'Mapa final'!$P$49),"")</f>
        <v/>
      </c>
      <c r="AN42" s="41"/>
      <c r="AO42" s="337"/>
      <c r="AP42" s="338"/>
      <c r="AQ42" s="338"/>
      <c r="AR42" s="338"/>
      <c r="AS42" s="338"/>
      <c r="AT42" s="339"/>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c r="BU42" s="41"/>
      <c r="BV42" s="41"/>
      <c r="BW42" s="41"/>
      <c r="BX42" s="41"/>
    </row>
    <row r="43" spans="1:80" ht="15" customHeight="1" x14ac:dyDescent="0.25">
      <c r="A43" s="41"/>
      <c r="B43" s="218"/>
      <c r="C43" s="218"/>
      <c r="D43" s="219"/>
      <c r="E43" s="317"/>
      <c r="F43" s="316"/>
      <c r="G43" s="316"/>
      <c r="H43" s="316"/>
      <c r="I43" s="316"/>
      <c r="J43" s="34" t="str">
        <f>IF(AND('Mapa final'!$Z$50="Baja",'Mapa final'!$AB$50="Leve"),CONCATENATE("R8C",'Mapa final'!$P$50),"")</f>
        <v/>
      </c>
      <c r="K43" s="35" t="str">
        <f>IF(AND('Mapa final'!$Z$51="Baja",'Mapa final'!$AB$51="Leve"),CONCATENATE("R8C",'Mapa final'!$P$51),"")</f>
        <v/>
      </c>
      <c r="L43" s="35" t="str">
        <f>IF(AND('Mapa final'!$Z$52="Baja",'Mapa final'!$AB$52="Leve"),CONCATENATE("R8C",'Mapa final'!$P$52),"")</f>
        <v/>
      </c>
      <c r="M43" s="35" t="str">
        <f>IF(AND('Mapa final'!$Z$53="Baja",'Mapa final'!$AB$53="Leve"),CONCATENATE("R8C",'Mapa final'!$P$53),"")</f>
        <v/>
      </c>
      <c r="N43" s="35" t="str">
        <f>IF(AND('Mapa final'!$Z$54="Baja",'Mapa final'!$AB$54="Leve"),CONCATENATE("R8C",'Mapa final'!$P$54),"")</f>
        <v/>
      </c>
      <c r="O43" s="36" t="str">
        <f>IF(AND('Mapa final'!$Z$55="Baja",'Mapa final'!$AB$55="Leve"),CONCATENATE("R8C",'Mapa final'!$P$55),"")</f>
        <v/>
      </c>
      <c r="P43" s="25" t="str">
        <f>IF(AND('Mapa final'!$Z$50="Baja",'Mapa final'!$AB$50="Menor"),CONCATENATE("R8C",'Mapa final'!$P$50),"")</f>
        <v/>
      </c>
      <c r="Q43" s="26" t="str">
        <f>IF(AND('Mapa final'!$Z$51="Baja",'Mapa final'!$AB$51="Menor"),CONCATENATE("R8C",'Mapa final'!$P$51),"")</f>
        <v/>
      </c>
      <c r="R43" s="26" t="str">
        <f>IF(AND('Mapa final'!$Z$52="Baja",'Mapa final'!$AB$52="Menor"),CONCATENATE("R8C",'Mapa final'!$P$52),"")</f>
        <v/>
      </c>
      <c r="S43" s="26" t="str">
        <f>IF(AND('Mapa final'!$Z$53="Baja",'Mapa final'!$AB$53="Menor"),CONCATENATE("R8C",'Mapa final'!$P$53),"")</f>
        <v/>
      </c>
      <c r="T43" s="26" t="str">
        <f>IF(AND('Mapa final'!$Z$54="Baja",'Mapa final'!$AB$54="Menor"),CONCATENATE("R8C",'Mapa final'!$P$54),"")</f>
        <v/>
      </c>
      <c r="U43" s="27" t="str">
        <f>IF(AND('Mapa final'!$Z$55="Baja",'Mapa final'!$AB$55="Menor"),CONCATENATE("R8C",'Mapa final'!$P$55),"")</f>
        <v/>
      </c>
      <c r="V43" s="25" t="str">
        <f>IF(AND('Mapa final'!$Z$50="Baja",'Mapa final'!$AB$50="Moderado"),CONCATENATE("R8C",'Mapa final'!$P$50),"")</f>
        <v/>
      </c>
      <c r="W43" s="26" t="str">
        <f>IF(AND('Mapa final'!$Z$51="Baja",'Mapa final'!$AB$51="Moderado"),CONCATENATE("R8C",'Mapa final'!$P$51),"")</f>
        <v/>
      </c>
      <c r="X43" s="26" t="str">
        <f>IF(AND('Mapa final'!$Z$52="Baja",'Mapa final'!$AB$52="Moderado"),CONCATENATE("R8C",'Mapa final'!$P$52),"")</f>
        <v/>
      </c>
      <c r="Y43" s="26" t="str">
        <f>IF(AND('Mapa final'!$Z$53="Baja",'Mapa final'!$AB$53="Moderado"),CONCATENATE("R8C",'Mapa final'!$P$53),"")</f>
        <v/>
      </c>
      <c r="Z43" s="26" t="str">
        <f>IF(AND('Mapa final'!$Z$54="Baja",'Mapa final'!$AB$54="Moderado"),CONCATENATE("R8C",'Mapa final'!$P$54),"")</f>
        <v/>
      </c>
      <c r="AA43" s="27" t="str">
        <f>IF(AND('Mapa final'!$Z$55="Baja",'Mapa final'!$AB$55="Moderado"),CONCATENATE("R8C",'Mapa final'!$P$55),"")</f>
        <v/>
      </c>
      <c r="AB43" s="10" t="str">
        <f>IF(AND('Mapa final'!$Z$50="Baja",'Mapa final'!$AB$50="Mayor"),CONCATENATE("R8C",'Mapa final'!$P$50),"")</f>
        <v/>
      </c>
      <c r="AC43" s="11" t="str">
        <f>IF(AND('Mapa final'!$Z$51="Baja",'Mapa final'!$AB$51="Mayor"),CONCATENATE("R8C",'Mapa final'!$P$51),"")</f>
        <v/>
      </c>
      <c r="AD43" s="11" t="str">
        <f>IF(AND('Mapa final'!$Z$52="Baja",'Mapa final'!$AB$52="Mayor"),CONCATENATE("R8C",'Mapa final'!$P$52),"")</f>
        <v/>
      </c>
      <c r="AE43" s="11" t="str">
        <f>IF(AND('Mapa final'!$Z$53="Baja",'Mapa final'!$AB$53="Mayor"),CONCATENATE("R8C",'Mapa final'!$P$53),"")</f>
        <v/>
      </c>
      <c r="AF43" s="11" t="str">
        <f>IF(AND('Mapa final'!$Z$54="Baja",'Mapa final'!$AB$54="Mayor"),CONCATENATE("R8C",'Mapa final'!$P$54),"")</f>
        <v/>
      </c>
      <c r="AG43" s="12" t="str">
        <f>IF(AND('Mapa final'!$Z$55="Baja",'Mapa final'!$AB$55="Mayor"),CONCATENATE("R8C",'Mapa final'!$P$55),"")</f>
        <v/>
      </c>
      <c r="AH43" s="13" t="str">
        <f>IF(AND('Mapa final'!$Z$50="Baja",'Mapa final'!$AB$50="Catastrófico"),CONCATENATE("R8C",'Mapa final'!$P$50),"")</f>
        <v/>
      </c>
      <c r="AI43" s="14" t="str">
        <f>IF(AND('Mapa final'!$Z$51="Baja",'Mapa final'!$AB$51="Catastrófico"),CONCATENATE("R8C",'Mapa final'!$P$51),"")</f>
        <v/>
      </c>
      <c r="AJ43" s="14" t="str">
        <f>IF(AND('Mapa final'!$Z$52="Baja",'Mapa final'!$AB$52="Catastrófico"),CONCATENATE("R8C",'Mapa final'!$P$52),"")</f>
        <v/>
      </c>
      <c r="AK43" s="14" t="str">
        <f>IF(AND('Mapa final'!$Z$53="Baja",'Mapa final'!$AB$53="Catastrófico"),CONCATENATE("R8C",'Mapa final'!$P$53),"")</f>
        <v/>
      </c>
      <c r="AL43" s="14" t="str">
        <f>IF(AND('Mapa final'!$Z$54="Baja",'Mapa final'!$AB$54="Catastrófico"),CONCATENATE("R8C",'Mapa final'!$P$54),"")</f>
        <v/>
      </c>
      <c r="AM43" s="15" t="str">
        <f>IF(AND('Mapa final'!$Z$55="Baja",'Mapa final'!$AB$55="Catastrófico"),CONCATENATE("R8C",'Mapa final'!$P$55),"")</f>
        <v/>
      </c>
      <c r="AN43" s="41"/>
      <c r="AO43" s="337"/>
      <c r="AP43" s="338"/>
      <c r="AQ43" s="338"/>
      <c r="AR43" s="338"/>
      <c r="AS43" s="338"/>
      <c r="AT43" s="339"/>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row>
    <row r="44" spans="1:80" ht="15" customHeight="1" x14ac:dyDescent="0.25">
      <c r="A44" s="41"/>
      <c r="B44" s="218"/>
      <c r="C44" s="218"/>
      <c r="D44" s="219"/>
      <c r="E44" s="317"/>
      <c r="F44" s="316"/>
      <c r="G44" s="316"/>
      <c r="H44" s="316"/>
      <c r="I44" s="316"/>
      <c r="J44" s="34" t="str">
        <f>IF(AND('Mapa final'!$Z$56="Baja",'Mapa final'!$AB$56="Leve"),CONCATENATE("R9C",'Mapa final'!$P$56),"")</f>
        <v/>
      </c>
      <c r="K44" s="35" t="str">
        <f>IF(AND('Mapa final'!$Z$57="Baja",'Mapa final'!$AB$57="Leve"),CONCATENATE("R9C",'Mapa final'!$P$57),"")</f>
        <v/>
      </c>
      <c r="L44" s="35" t="str">
        <f>IF(AND('Mapa final'!$Z$58="Baja",'Mapa final'!$AB$58="Leve"),CONCATENATE("R9C",'Mapa final'!$P$58),"")</f>
        <v/>
      </c>
      <c r="M44" s="35" t="str">
        <f>IF(AND('Mapa final'!$Z$59="Baja",'Mapa final'!$AB$59="Leve"),CONCATENATE("R9C",'Mapa final'!$P$59),"")</f>
        <v/>
      </c>
      <c r="N44" s="35" t="str">
        <f>IF(AND('Mapa final'!$Z$60="Baja",'Mapa final'!$AB$60="Leve"),CONCATENATE("R9C",'Mapa final'!$P$60),"")</f>
        <v/>
      </c>
      <c r="O44" s="36" t="str">
        <f>IF(AND('Mapa final'!$Z$61="Baja",'Mapa final'!$AB$61="Leve"),CONCATENATE("R9C",'Mapa final'!$P$61),"")</f>
        <v/>
      </c>
      <c r="P44" s="25" t="str">
        <f>IF(AND('Mapa final'!$Z$56="Baja",'Mapa final'!$AB$56="Menor"),CONCATENATE("R9C",'Mapa final'!$P$56),"")</f>
        <v/>
      </c>
      <c r="Q44" s="26" t="str">
        <f>IF(AND('Mapa final'!$Z$57="Baja",'Mapa final'!$AB$57="Menor"),CONCATENATE("R9C",'Mapa final'!$P$57),"")</f>
        <v/>
      </c>
      <c r="R44" s="26" t="str">
        <f>IF(AND('Mapa final'!$Z$58="Baja",'Mapa final'!$AB$58="Menor"),CONCATENATE("R9C",'Mapa final'!$P$58),"")</f>
        <v/>
      </c>
      <c r="S44" s="26" t="str">
        <f>IF(AND('Mapa final'!$Z$59="Baja",'Mapa final'!$AB$59="Menor"),CONCATENATE("R9C",'Mapa final'!$P$59),"")</f>
        <v/>
      </c>
      <c r="T44" s="26" t="str">
        <f>IF(AND('Mapa final'!$Z$60="Baja",'Mapa final'!$AB$60="Menor"),CONCATENATE("R9C",'Mapa final'!$P$60),"")</f>
        <v/>
      </c>
      <c r="U44" s="27" t="str">
        <f>IF(AND('Mapa final'!$Z$61="Baja",'Mapa final'!$AB$61="Menor"),CONCATENATE("R9C",'Mapa final'!$P$61),"")</f>
        <v/>
      </c>
      <c r="V44" s="25" t="str">
        <f>IF(AND('Mapa final'!$Z$56="Baja",'Mapa final'!$AB$56="Moderado"),CONCATENATE("R9C",'Mapa final'!$P$56),"")</f>
        <v/>
      </c>
      <c r="W44" s="26" t="str">
        <f>IF(AND('Mapa final'!$Z$57="Baja",'Mapa final'!$AB$57="Moderado"),CONCATENATE("R9C",'Mapa final'!$P$57),"")</f>
        <v/>
      </c>
      <c r="X44" s="26" t="str">
        <f>IF(AND('Mapa final'!$Z$58="Baja",'Mapa final'!$AB$58="Moderado"),CONCATENATE("R9C",'Mapa final'!$P$58),"")</f>
        <v/>
      </c>
      <c r="Y44" s="26" t="str">
        <f>IF(AND('Mapa final'!$Z$59="Baja",'Mapa final'!$AB$59="Moderado"),CONCATENATE("R9C",'Mapa final'!$P$59),"")</f>
        <v/>
      </c>
      <c r="Z44" s="26" t="str">
        <f>IF(AND('Mapa final'!$Z$60="Baja",'Mapa final'!$AB$60="Moderado"),CONCATENATE("R9C",'Mapa final'!$P$60),"")</f>
        <v/>
      </c>
      <c r="AA44" s="27" t="str">
        <f>IF(AND('Mapa final'!$Z$61="Baja",'Mapa final'!$AB$61="Moderado"),CONCATENATE("R9C",'Mapa final'!$P$61),"")</f>
        <v/>
      </c>
      <c r="AB44" s="10" t="str">
        <f>IF(AND('Mapa final'!$Z$56="Baja",'Mapa final'!$AB$56="Mayor"),CONCATENATE("R9C",'Mapa final'!$P$56),"")</f>
        <v/>
      </c>
      <c r="AC44" s="11" t="str">
        <f>IF(AND('Mapa final'!$Z$57="Baja",'Mapa final'!$AB$57="Mayor"),CONCATENATE("R9C",'Mapa final'!$P$57),"")</f>
        <v/>
      </c>
      <c r="AD44" s="11" t="str">
        <f>IF(AND('Mapa final'!$Z$58="Baja",'Mapa final'!$AB$58="Mayor"),CONCATENATE("R9C",'Mapa final'!$P$58),"")</f>
        <v/>
      </c>
      <c r="AE44" s="11" t="str">
        <f>IF(AND('Mapa final'!$Z$59="Baja",'Mapa final'!$AB$59="Mayor"),CONCATENATE("R9C",'Mapa final'!$P$59),"")</f>
        <v/>
      </c>
      <c r="AF44" s="11" t="str">
        <f>IF(AND('Mapa final'!$Z$60="Baja",'Mapa final'!$AB$60="Mayor"),CONCATENATE("R9C",'Mapa final'!$P$60),"")</f>
        <v/>
      </c>
      <c r="AG44" s="12" t="str">
        <f>IF(AND('Mapa final'!$Z$61="Baja",'Mapa final'!$AB$61="Mayor"),CONCATENATE("R9C",'Mapa final'!$P$61),"")</f>
        <v/>
      </c>
      <c r="AH44" s="13" t="str">
        <f>IF(AND('Mapa final'!$Z$56="Baja",'Mapa final'!$AB$56="Catastrófico"),CONCATENATE("R9C",'Mapa final'!$P$56),"")</f>
        <v/>
      </c>
      <c r="AI44" s="14" t="str">
        <f>IF(AND('Mapa final'!$Z$57="Baja",'Mapa final'!$AB$57="Catastrófico"),CONCATENATE("R9C",'Mapa final'!$P$57),"")</f>
        <v/>
      </c>
      <c r="AJ44" s="14" t="str">
        <f>IF(AND('Mapa final'!$Z$58="Baja",'Mapa final'!$AB$58="Catastrófico"),CONCATENATE("R9C",'Mapa final'!$P$58),"")</f>
        <v/>
      </c>
      <c r="AK44" s="14" t="str">
        <f>IF(AND('Mapa final'!$Z$59="Baja",'Mapa final'!$AB$59="Catastrófico"),CONCATENATE("R9C",'Mapa final'!$P$59),"")</f>
        <v/>
      </c>
      <c r="AL44" s="14" t="str">
        <f>IF(AND('Mapa final'!$Z$60="Baja",'Mapa final'!$AB$60="Catastrófico"),CONCATENATE("R9C",'Mapa final'!$P$60),"")</f>
        <v/>
      </c>
      <c r="AM44" s="15" t="str">
        <f>IF(AND('Mapa final'!$Z$61="Baja",'Mapa final'!$AB$61="Catastrófico"),CONCATENATE("R9C",'Mapa final'!$P$61),"")</f>
        <v/>
      </c>
      <c r="AN44" s="41"/>
      <c r="AO44" s="337"/>
      <c r="AP44" s="338"/>
      <c r="AQ44" s="338"/>
      <c r="AR44" s="338"/>
      <c r="AS44" s="338"/>
      <c r="AT44" s="339"/>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c r="BU44" s="41"/>
      <c r="BV44" s="41"/>
      <c r="BW44" s="41"/>
      <c r="BX44" s="41"/>
    </row>
    <row r="45" spans="1:80" ht="15.75" customHeight="1" thickBot="1" x14ac:dyDescent="0.3">
      <c r="A45" s="41"/>
      <c r="B45" s="218"/>
      <c r="C45" s="218"/>
      <c r="D45" s="219"/>
      <c r="E45" s="318"/>
      <c r="F45" s="319"/>
      <c r="G45" s="319"/>
      <c r="H45" s="319"/>
      <c r="I45" s="319"/>
      <c r="J45" s="37" t="str">
        <f>IF(AND('Mapa final'!$Z$62="Baja",'Mapa final'!$AB$62="Leve"),CONCATENATE("R10C",'Mapa final'!$P$62),"")</f>
        <v/>
      </c>
      <c r="K45" s="38" t="str">
        <f>IF(AND('Mapa final'!$Z$63="Baja",'Mapa final'!$AB$63="Leve"),CONCATENATE("R10C",'Mapa final'!$P$63),"")</f>
        <v/>
      </c>
      <c r="L45" s="38" t="str">
        <f>IF(AND('Mapa final'!$Z$64="Baja",'Mapa final'!$AB$64="Leve"),CONCATENATE("R10C",'Mapa final'!$P$64),"")</f>
        <v/>
      </c>
      <c r="M45" s="38" t="str">
        <f>IF(AND('Mapa final'!$Z$65="Baja",'Mapa final'!$AB$65="Leve"),CONCATENATE("R10C",'Mapa final'!$P$65),"")</f>
        <v/>
      </c>
      <c r="N45" s="38" t="str">
        <f>IF(AND('Mapa final'!$Z$66="Baja",'Mapa final'!$AB$66="Leve"),CONCATENATE("R10C",'Mapa final'!$P$66),"")</f>
        <v/>
      </c>
      <c r="O45" s="39" t="str">
        <f>IF(AND('Mapa final'!$Z$67="Baja",'Mapa final'!$AB$67="Leve"),CONCATENATE("R10C",'Mapa final'!$P$67),"")</f>
        <v/>
      </c>
      <c r="P45" s="25" t="str">
        <f>IF(AND('Mapa final'!$Z$62="Baja",'Mapa final'!$AB$62="Menor"),CONCATENATE("R10C",'Mapa final'!$P$62),"")</f>
        <v/>
      </c>
      <c r="Q45" s="26" t="str">
        <f>IF(AND('Mapa final'!$Z$63="Baja",'Mapa final'!$AB$63="Menor"),CONCATENATE("R10C",'Mapa final'!$P$63),"")</f>
        <v/>
      </c>
      <c r="R45" s="26" t="str">
        <f>IF(AND('Mapa final'!$Z$64="Baja",'Mapa final'!$AB$64="Menor"),CONCATENATE("R10C",'Mapa final'!$P$64),"")</f>
        <v/>
      </c>
      <c r="S45" s="26" t="str">
        <f>IF(AND('Mapa final'!$Z$65="Baja",'Mapa final'!$AB$65="Menor"),CONCATENATE("R10C",'Mapa final'!$P$65),"")</f>
        <v/>
      </c>
      <c r="T45" s="26" t="str">
        <f>IF(AND('Mapa final'!$Z$66="Baja",'Mapa final'!$AB$66="Menor"),CONCATENATE("R10C",'Mapa final'!$P$66),"")</f>
        <v/>
      </c>
      <c r="U45" s="27" t="str">
        <f>IF(AND('Mapa final'!$Z$67="Baja",'Mapa final'!$AB$67="Menor"),CONCATENATE("R10C",'Mapa final'!$P$67),"")</f>
        <v/>
      </c>
      <c r="V45" s="28" t="str">
        <f>IF(AND('Mapa final'!$Z$62="Baja",'Mapa final'!$AB$62="Moderado"),CONCATENATE("R10C",'Mapa final'!$P$62),"")</f>
        <v/>
      </c>
      <c r="W45" s="29" t="str">
        <f>IF(AND('Mapa final'!$Z$63="Baja",'Mapa final'!$AB$63="Moderado"),CONCATENATE("R10C",'Mapa final'!$P$63),"")</f>
        <v/>
      </c>
      <c r="X45" s="29" t="str">
        <f>IF(AND('Mapa final'!$Z$64="Baja",'Mapa final'!$AB$64="Moderado"),CONCATENATE("R10C",'Mapa final'!$P$64),"")</f>
        <v/>
      </c>
      <c r="Y45" s="29" t="str">
        <f>IF(AND('Mapa final'!$Z$65="Baja",'Mapa final'!$AB$65="Moderado"),CONCATENATE("R10C",'Mapa final'!$P$65),"")</f>
        <v/>
      </c>
      <c r="Z45" s="29" t="str">
        <f>IF(AND('Mapa final'!$Z$66="Baja",'Mapa final'!$AB$66="Moderado"),CONCATENATE("R10C",'Mapa final'!$P$66),"")</f>
        <v/>
      </c>
      <c r="AA45" s="30" t="str">
        <f>IF(AND('Mapa final'!$Z$67="Baja",'Mapa final'!$AB$67="Moderado"),CONCATENATE("R10C",'Mapa final'!$P$67),"")</f>
        <v/>
      </c>
      <c r="AB45" s="16" t="str">
        <f>IF(AND('Mapa final'!$Z$62="Baja",'Mapa final'!$AB$62="Mayor"),CONCATENATE("R10C",'Mapa final'!$P$62),"")</f>
        <v/>
      </c>
      <c r="AC45" s="17" t="str">
        <f>IF(AND('Mapa final'!$Z$63="Baja",'Mapa final'!$AB$63="Mayor"),CONCATENATE("R10C",'Mapa final'!$P$63),"")</f>
        <v/>
      </c>
      <c r="AD45" s="17" t="str">
        <f>IF(AND('Mapa final'!$Z$64="Baja",'Mapa final'!$AB$64="Mayor"),CONCATENATE("R10C",'Mapa final'!$P$64),"")</f>
        <v/>
      </c>
      <c r="AE45" s="17" t="str">
        <f>IF(AND('Mapa final'!$Z$65="Baja",'Mapa final'!$AB$65="Mayor"),CONCATENATE("R10C",'Mapa final'!$P$65),"")</f>
        <v/>
      </c>
      <c r="AF45" s="17" t="str">
        <f>IF(AND('Mapa final'!$Z$66="Baja",'Mapa final'!$AB$66="Mayor"),CONCATENATE("R10C",'Mapa final'!$P$66),"")</f>
        <v/>
      </c>
      <c r="AG45" s="18" t="str">
        <f>IF(AND('Mapa final'!$Z$67="Baja",'Mapa final'!$AB$67="Mayor"),CONCATENATE("R10C",'Mapa final'!$P$67),"")</f>
        <v/>
      </c>
      <c r="AH45" s="19" t="str">
        <f>IF(AND('Mapa final'!$Z$62="Baja",'Mapa final'!$AB$62="Catastrófico"),CONCATENATE("R10C",'Mapa final'!$P$62),"")</f>
        <v/>
      </c>
      <c r="AI45" s="20" t="str">
        <f>IF(AND('Mapa final'!$Z$63="Baja",'Mapa final'!$AB$63="Catastrófico"),CONCATENATE("R10C",'Mapa final'!$P$63),"")</f>
        <v/>
      </c>
      <c r="AJ45" s="20" t="str">
        <f>IF(AND('Mapa final'!$Z$64="Baja",'Mapa final'!$AB$64="Catastrófico"),CONCATENATE("R10C",'Mapa final'!$P$64),"")</f>
        <v/>
      </c>
      <c r="AK45" s="20" t="str">
        <f>IF(AND('Mapa final'!$Z$65="Baja",'Mapa final'!$AB$65="Catastrófico"),CONCATENATE("R10C",'Mapa final'!$P$65),"")</f>
        <v/>
      </c>
      <c r="AL45" s="20" t="str">
        <f>IF(AND('Mapa final'!$Z$66="Baja",'Mapa final'!$AB$66="Catastrófico"),CONCATENATE("R10C",'Mapa final'!$P$66),"")</f>
        <v/>
      </c>
      <c r="AM45" s="21" t="str">
        <f>IF(AND('Mapa final'!$Z$67="Baja",'Mapa final'!$AB$67="Catastrófico"),CONCATENATE("R10C",'Mapa final'!$P$67),"")</f>
        <v/>
      </c>
      <c r="AN45" s="41"/>
      <c r="AO45" s="340"/>
      <c r="AP45" s="341"/>
      <c r="AQ45" s="341"/>
      <c r="AR45" s="341"/>
      <c r="AS45" s="341"/>
      <c r="AT45" s="342"/>
    </row>
    <row r="46" spans="1:80" ht="46.5" customHeight="1" x14ac:dyDescent="0.35">
      <c r="A46" s="41"/>
      <c r="B46" s="218"/>
      <c r="C46" s="218"/>
      <c r="D46" s="219"/>
      <c r="E46" s="313" t="s">
        <v>39</v>
      </c>
      <c r="F46" s="314"/>
      <c r="G46" s="314"/>
      <c r="H46" s="314"/>
      <c r="I46" s="331"/>
      <c r="J46" s="31" t="str">
        <f>IF(AND('Mapa final'!$Z$8="Muy Baja",'Mapa final'!$AB$8="Leve"),CONCATENATE("R1C",'Mapa final'!$P$8),"")</f>
        <v/>
      </c>
      <c r="K46" s="32" t="str">
        <f>IF(AND('Mapa final'!$Z$9="Muy Baja",'Mapa final'!$AB$9="Leve"),CONCATENATE("R1C",'Mapa final'!$P$9),"")</f>
        <v/>
      </c>
      <c r="L46" s="32" t="str">
        <f>IF(AND('Mapa final'!$Z$10="Muy Baja",'Mapa final'!$AB$10="Leve"),CONCATENATE("R1C",'Mapa final'!$P$10),"")</f>
        <v/>
      </c>
      <c r="M46" s="32" t="str">
        <f>IF(AND('Mapa final'!$Z$11="Muy Baja",'Mapa final'!$AB$11="Leve"),CONCATENATE("R1C",'Mapa final'!$P$11),"")</f>
        <v/>
      </c>
      <c r="N46" s="32" t="str">
        <f>IF(AND('Mapa final'!$Z$12="Muy Baja",'Mapa final'!$AB$12="Leve"),CONCATENATE("R1C",'Mapa final'!$P$12),"")</f>
        <v/>
      </c>
      <c r="O46" s="33" t="str">
        <f>IF(AND('Mapa final'!$Z$13="Muy Baja",'Mapa final'!$AB$13="Leve"),CONCATENATE("R1C",'Mapa final'!$P$13),"")</f>
        <v/>
      </c>
      <c r="P46" s="31" t="str">
        <f>IF(AND('Mapa final'!$Z$8="Muy Baja",'Mapa final'!$AB$8="Menor"),CONCATENATE("R1C",'Mapa final'!$P$8),"")</f>
        <v/>
      </c>
      <c r="Q46" s="32" t="str">
        <f>IF(AND('Mapa final'!$Z$9="Muy Baja",'Mapa final'!$AB$9="Menor"),CONCATENATE("R1C",'Mapa final'!$P$9),"")</f>
        <v/>
      </c>
      <c r="R46" s="32" t="str">
        <f>IF(AND('Mapa final'!$Z$10="Muy Baja",'Mapa final'!$AB$10="Menor"),CONCATENATE("R1C",'Mapa final'!$P$10),"")</f>
        <v/>
      </c>
      <c r="S46" s="32" t="str">
        <f>IF(AND('Mapa final'!$Z$11="Muy Baja",'Mapa final'!$AB$11="Menor"),CONCATENATE("R1C",'Mapa final'!$P$11),"")</f>
        <v/>
      </c>
      <c r="T46" s="32" t="str">
        <f>IF(AND('Mapa final'!$Z$12="Muy Baja",'Mapa final'!$AB$12="Menor"),CONCATENATE("R1C",'Mapa final'!$P$12),"")</f>
        <v/>
      </c>
      <c r="U46" s="33" t="str">
        <f>IF(AND('Mapa final'!$Z$13="Muy Baja",'Mapa final'!$AB$13="Menor"),CONCATENATE("R1C",'Mapa final'!$P$13),"")</f>
        <v/>
      </c>
      <c r="V46" s="22" t="str">
        <f>IF(AND('Mapa final'!$Z$8="Muy Baja",'Mapa final'!$AB$8="Moderado"),CONCATENATE("R1C",'Mapa final'!$P$8),"")</f>
        <v/>
      </c>
      <c r="W46" s="40" t="str">
        <f>IF(AND('Mapa final'!$Z$9="Muy Baja",'Mapa final'!$AB$9="Moderado"),CONCATENATE("R1C",'Mapa final'!$P$9),"")</f>
        <v/>
      </c>
      <c r="X46" s="23" t="str">
        <f>IF(AND('Mapa final'!$Z$10="Muy Baja",'Mapa final'!$AB$10="Moderado"),CONCATENATE("R1C",'Mapa final'!$P$10),"")</f>
        <v/>
      </c>
      <c r="Y46" s="23" t="str">
        <f>IF(AND('Mapa final'!$Z$11="Muy Baja",'Mapa final'!$AB$11="Moderado"),CONCATENATE("R1C",'Mapa final'!$P$11),"")</f>
        <v/>
      </c>
      <c r="Z46" s="23" t="str">
        <f>IF(AND('Mapa final'!$Z$12="Muy Baja",'Mapa final'!$AB$12="Moderado"),CONCATENATE("R1C",'Mapa final'!$P$12),"")</f>
        <v/>
      </c>
      <c r="AA46" s="24" t="str">
        <f>IF(AND('Mapa final'!$Z$13="Muy Baja",'Mapa final'!$AB$13="Moderado"),CONCATENATE("R1C",'Mapa final'!$P$13),"")</f>
        <v/>
      </c>
      <c r="AB46" s="4" t="str">
        <f>IF(AND('Mapa final'!$Z$8="Muy Baja",'Mapa final'!$AB$8="Mayor"),CONCATENATE("R1C",'Mapa final'!$P$8),"")</f>
        <v/>
      </c>
      <c r="AC46" s="5" t="str">
        <f>IF(AND('Mapa final'!$Z$9="Muy Baja",'Mapa final'!$AB$9="Mayor"),CONCATENATE("R1C",'Mapa final'!$P$9),"")</f>
        <v/>
      </c>
      <c r="AD46" s="5" t="str">
        <f>IF(AND('Mapa final'!$Z$10="Muy Baja",'Mapa final'!$AB$10="Mayor"),CONCATENATE("R1C",'Mapa final'!$P$10),"")</f>
        <v/>
      </c>
      <c r="AE46" s="5" t="str">
        <f>IF(AND('Mapa final'!$Z$11="Muy Baja",'Mapa final'!$AB$11="Mayor"),CONCATENATE("R1C",'Mapa final'!$P$11),"")</f>
        <v/>
      </c>
      <c r="AF46" s="5" t="str">
        <f>IF(AND('Mapa final'!$Z$12="Muy Baja",'Mapa final'!$AB$12="Mayor"),CONCATENATE("R1C",'Mapa final'!$P$12),"")</f>
        <v/>
      </c>
      <c r="AG46" s="6" t="str">
        <f>IF(AND('Mapa final'!$Z$13="Muy Baja",'Mapa final'!$AB$13="Mayor"),CONCATENATE("R1C",'Mapa final'!$P$13),"")</f>
        <v/>
      </c>
      <c r="AH46" s="7" t="str">
        <f>IF(AND('Mapa final'!$Z$8="Muy Baja",'Mapa final'!$AB$8="Catastrófico"),CONCATENATE("R1C",'Mapa final'!$P$8),"")</f>
        <v/>
      </c>
      <c r="AI46" s="8" t="str">
        <f>IF(AND('Mapa final'!$Z$9="Muy Baja",'Mapa final'!$AB$9="Catastrófico"),CONCATENATE("R1C",'Mapa final'!$P$9),"")</f>
        <v/>
      </c>
      <c r="AJ46" s="8" t="str">
        <f>IF(AND('Mapa final'!$Z$10="Muy Baja",'Mapa final'!$AB$10="Catastrófico"),CONCATENATE("R1C",'Mapa final'!$P$10),"")</f>
        <v/>
      </c>
      <c r="AK46" s="8" t="str">
        <f>IF(AND('Mapa final'!$Z$11="Muy Baja",'Mapa final'!$AB$11="Catastrófico"),CONCATENATE("R1C",'Mapa final'!$P$11),"")</f>
        <v/>
      </c>
      <c r="AL46" s="8" t="str">
        <f>IF(AND('Mapa final'!$Z$12="Muy Baja",'Mapa final'!$AB$12="Catastrófico"),CONCATENATE("R1C",'Mapa final'!$P$12),"")</f>
        <v/>
      </c>
      <c r="AM46" s="9" t="str">
        <f>IF(AND('Mapa final'!$Z$13="Muy Baja",'Mapa final'!$AB$13="Catastrófico"),CONCATENATE("R1C",'Mapa final'!$P$13),"")</f>
        <v/>
      </c>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row>
    <row r="47" spans="1:80" ht="46.5" customHeight="1" x14ac:dyDescent="0.25">
      <c r="A47" s="41"/>
      <c r="B47" s="218"/>
      <c r="C47" s="218"/>
      <c r="D47" s="219"/>
      <c r="E47" s="315"/>
      <c r="F47" s="316"/>
      <c r="G47" s="316"/>
      <c r="H47" s="316"/>
      <c r="I47" s="332"/>
      <c r="J47" s="34" t="str">
        <f>IF(AND('Mapa final'!$Z$14="Muy Baja",'Mapa final'!$AB$14="Leve"),CONCATENATE("R2C",'Mapa final'!$P$14),"")</f>
        <v/>
      </c>
      <c r="K47" s="35" t="str">
        <f>IF(AND('Mapa final'!$Z$15="Muy Baja",'Mapa final'!$AB$15="Leve"),CONCATENATE("R2C",'Mapa final'!$P$15),"")</f>
        <v/>
      </c>
      <c r="L47" s="35" t="str">
        <f>IF(AND('Mapa final'!$Z$16="Muy Baja",'Mapa final'!$AB$16="Leve"),CONCATENATE("R2C",'Mapa final'!$P$16),"")</f>
        <v/>
      </c>
      <c r="M47" s="35" t="str">
        <f>IF(AND('Mapa final'!$Z$17="Muy Baja",'Mapa final'!$AB$17="Leve"),CONCATENATE("R2C",'Mapa final'!$P$17),"")</f>
        <v/>
      </c>
      <c r="N47" s="35" t="str">
        <f>IF(AND('Mapa final'!$Z$18="Muy Baja",'Mapa final'!$AB$18="Leve"),CONCATENATE("R2C",'Mapa final'!$P$18),"")</f>
        <v/>
      </c>
      <c r="O47" s="36" t="str">
        <f>IF(AND('Mapa final'!$Z$19="Muy Baja",'Mapa final'!$AB$19="Leve"),CONCATENATE("R2C",'Mapa final'!$P$19),"")</f>
        <v/>
      </c>
      <c r="P47" s="34" t="str">
        <f>IF(AND('Mapa final'!$Z$14="Muy Baja",'Mapa final'!$AB$14="Menor"),CONCATENATE("R2C",'Mapa final'!$P$14),"")</f>
        <v/>
      </c>
      <c r="Q47" s="35" t="str">
        <f>IF(AND('Mapa final'!$Z$15="Muy Baja",'Mapa final'!$AB$15="Menor"),CONCATENATE("R2C",'Mapa final'!$P$15),"")</f>
        <v/>
      </c>
      <c r="R47" s="35" t="str">
        <f>IF(AND('Mapa final'!$Z$16="Muy Baja",'Mapa final'!$AB$16="Menor"),CONCATENATE("R2C",'Mapa final'!$P$16),"")</f>
        <v/>
      </c>
      <c r="S47" s="35" t="str">
        <f>IF(AND('Mapa final'!$Z$17="Muy Baja",'Mapa final'!$AB$17="Menor"),CONCATENATE("R2C",'Mapa final'!$P$17),"")</f>
        <v/>
      </c>
      <c r="T47" s="35" t="str">
        <f>IF(AND('Mapa final'!$Z$18="Muy Baja",'Mapa final'!$AB$18="Menor"),CONCATENATE("R2C",'Mapa final'!$P$18),"")</f>
        <v/>
      </c>
      <c r="U47" s="36" t="str">
        <f>IF(AND('Mapa final'!$Z$19="Muy Baja",'Mapa final'!$AB$19="Menor"),CONCATENATE("R2C",'Mapa final'!$P$19),"")</f>
        <v/>
      </c>
      <c r="V47" s="25" t="str">
        <f>IF(AND('Mapa final'!$Z$14="Muy Baja",'Mapa final'!$AB$14="Moderado"),CONCATENATE("R2C",'Mapa final'!$P$14),"")</f>
        <v/>
      </c>
      <c r="W47" s="26" t="str">
        <f>IF(AND('Mapa final'!$Z$15="Muy Baja",'Mapa final'!$AB$15="Moderado"),CONCATENATE("R2C",'Mapa final'!$P$15),"")</f>
        <v/>
      </c>
      <c r="X47" s="26" t="str">
        <f>IF(AND('Mapa final'!$Z$16="Muy Baja",'Mapa final'!$AB$16="Moderado"),CONCATENATE("R2C",'Mapa final'!$P$16),"")</f>
        <v/>
      </c>
      <c r="Y47" s="26" t="str">
        <f>IF(AND('Mapa final'!$Z$17="Muy Baja",'Mapa final'!$AB$17="Moderado"),CONCATENATE("R2C",'Mapa final'!$P$17),"")</f>
        <v/>
      </c>
      <c r="Z47" s="26" t="str">
        <f>IF(AND('Mapa final'!$Z$18="Muy Baja",'Mapa final'!$AB$18="Moderado"),CONCATENATE("R2C",'Mapa final'!$P$18),"")</f>
        <v/>
      </c>
      <c r="AA47" s="27" t="str">
        <f>IF(AND('Mapa final'!$Z$19="Muy Baja",'Mapa final'!$AB$19="Moderado"),CONCATENATE("R2C",'Mapa final'!$P$19),"")</f>
        <v/>
      </c>
      <c r="AB47" s="10" t="str">
        <f>IF(AND('Mapa final'!$Z$14="Muy Baja",'Mapa final'!$AB$14="Mayor"),CONCATENATE("R2C",'Mapa final'!$P$14),"")</f>
        <v/>
      </c>
      <c r="AC47" s="11" t="str">
        <f>IF(AND('Mapa final'!$Z$15="Muy Baja",'Mapa final'!$AB$15="Mayor"),CONCATENATE("R2C",'Mapa final'!$P$15),"")</f>
        <v/>
      </c>
      <c r="AD47" s="11" t="str">
        <f>IF(AND('Mapa final'!$Z$16="Muy Baja",'Mapa final'!$AB$16="Mayor"),CONCATENATE("R2C",'Mapa final'!$P$16),"")</f>
        <v/>
      </c>
      <c r="AE47" s="11" t="str">
        <f>IF(AND('Mapa final'!$Z$17="Muy Baja",'Mapa final'!$AB$17="Mayor"),CONCATENATE("R2C",'Mapa final'!$P$17),"")</f>
        <v/>
      </c>
      <c r="AF47" s="11" t="str">
        <f>IF(AND('Mapa final'!$Z$18="Muy Baja",'Mapa final'!$AB$18="Mayor"),CONCATENATE("R2C",'Mapa final'!$P$18),"")</f>
        <v/>
      </c>
      <c r="AG47" s="12" t="str">
        <f>IF(AND('Mapa final'!$Z$19="Muy Baja",'Mapa final'!$AB$19="Mayor"),CONCATENATE("R2C",'Mapa final'!$P$19),"")</f>
        <v/>
      </c>
      <c r="AH47" s="13" t="str">
        <f>IF(AND('Mapa final'!$Z$14="Muy Baja",'Mapa final'!$AB$14="Catastrófico"),CONCATENATE("R2C",'Mapa final'!$P$14),"")</f>
        <v>R2C1</v>
      </c>
      <c r="AI47" s="14" t="str">
        <f>IF(AND('Mapa final'!$Z$15="Muy Baja",'Mapa final'!$AB$15="Catastrófico"),CONCATENATE("R2C",'Mapa final'!$P$15),"")</f>
        <v>R2C2</v>
      </c>
      <c r="AJ47" s="14" t="str">
        <f>IF(AND('Mapa final'!$Z$16="Muy Baja",'Mapa final'!$AB$16="Catastrófico"),CONCATENATE("R2C",'Mapa final'!$P$16),"")</f>
        <v/>
      </c>
      <c r="AK47" s="14" t="str">
        <f>IF(AND('Mapa final'!$Z$17="Muy Baja",'Mapa final'!$AB$17="Catastrófico"),CONCATENATE("R2C",'Mapa final'!$P$17),"")</f>
        <v/>
      </c>
      <c r="AL47" s="14" t="str">
        <f>IF(AND('Mapa final'!$Z$18="Muy Baja",'Mapa final'!$AB$18="Catastrófico"),CONCATENATE("R2C",'Mapa final'!$P$18),"")</f>
        <v/>
      </c>
      <c r="AM47" s="15" t="str">
        <f>IF(AND('Mapa final'!$Z$19="Muy Baja",'Mapa final'!$AB$19="Catastrófico"),CONCATENATE("R2C",'Mapa final'!$P$19),"")</f>
        <v/>
      </c>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row>
    <row r="48" spans="1:80" ht="15" customHeight="1" x14ac:dyDescent="0.25">
      <c r="A48" s="41"/>
      <c r="B48" s="218"/>
      <c r="C48" s="218"/>
      <c r="D48" s="219"/>
      <c r="E48" s="315"/>
      <c r="F48" s="316"/>
      <c r="G48" s="316"/>
      <c r="H48" s="316"/>
      <c r="I48" s="332"/>
      <c r="J48" s="34" t="str">
        <f>IF(AND('Mapa final'!$Z$20="Muy Baja",'Mapa final'!$AB$20="Leve"),CONCATENATE("R3C",'Mapa final'!$P$20),"")</f>
        <v/>
      </c>
      <c r="K48" s="35" t="str">
        <f>IF(AND('Mapa final'!$Z$21="Muy Baja",'Mapa final'!$AB$21="Leve"),CONCATENATE("R3C",'Mapa final'!$P$21),"")</f>
        <v/>
      </c>
      <c r="L48" s="35" t="str">
        <f>IF(AND('Mapa final'!$Z$22="Muy Baja",'Mapa final'!$AB$22="Leve"),CONCATENATE("R3C",'Mapa final'!$P$22),"")</f>
        <v/>
      </c>
      <c r="M48" s="35" t="str">
        <f>IF(AND('Mapa final'!$Z$23="Muy Baja",'Mapa final'!$AB$23="Leve"),CONCATENATE("R3C",'Mapa final'!$P$23),"")</f>
        <v/>
      </c>
      <c r="N48" s="35" t="str">
        <f>IF(AND('Mapa final'!$Z$24="Muy Baja",'Mapa final'!$AB$24="Leve"),CONCATENATE("R3C",'Mapa final'!$P$24),"")</f>
        <v/>
      </c>
      <c r="O48" s="36" t="str">
        <f>IF(AND('Mapa final'!$Z$25="Muy Baja",'Mapa final'!$AB$25="Leve"),CONCATENATE("R3C",'Mapa final'!$P$25),"")</f>
        <v/>
      </c>
      <c r="P48" s="34" t="str">
        <f>IF(AND('Mapa final'!$Z$20="Muy Baja",'Mapa final'!$AB$20="Menor"),CONCATENATE("R3C",'Mapa final'!$P$20),"")</f>
        <v/>
      </c>
      <c r="Q48" s="35" t="str">
        <f>IF(AND('Mapa final'!$Z$21="Muy Baja",'Mapa final'!$AB$21="Menor"),CONCATENATE("R3C",'Mapa final'!$P$21),"")</f>
        <v/>
      </c>
      <c r="R48" s="35" t="str">
        <f>IF(AND('Mapa final'!$Z$22="Muy Baja",'Mapa final'!$AB$22="Menor"),CONCATENATE("R3C",'Mapa final'!$P$22),"")</f>
        <v/>
      </c>
      <c r="S48" s="35" t="str">
        <f>IF(AND('Mapa final'!$Z$23="Muy Baja",'Mapa final'!$AB$23="Menor"),CONCATENATE("R3C",'Mapa final'!$P$23),"")</f>
        <v/>
      </c>
      <c r="T48" s="35" t="str">
        <f>IF(AND('Mapa final'!$Z$24="Muy Baja",'Mapa final'!$AB$24="Menor"),CONCATENATE("R3C",'Mapa final'!$P$24),"")</f>
        <v/>
      </c>
      <c r="U48" s="36" t="str">
        <f>IF(AND('Mapa final'!$Z$25="Muy Baja",'Mapa final'!$AB$25="Menor"),CONCATENATE("R3C",'Mapa final'!$P$25),"")</f>
        <v/>
      </c>
      <c r="V48" s="25" t="str">
        <f>IF(AND('Mapa final'!$Z$20="Muy Baja",'Mapa final'!$AB$20="Moderado"),CONCATENATE("R3C",'Mapa final'!$P$20),"")</f>
        <v/>
      </c>
      <c r="W48" s="26" t="str">
        <f>IF(AND('Mapa final'!$Z$21="Muy Baja",'Mapa final'!$AB$21="Moderado"),CONCATENATE("R3C",'Mapa final'!$P$21),"")</f>
        <v/>
      </c>
      <c r="X48" s="26" t="str">
        <f>IF(AND('Mapa final'!$Z$22="Muy Baja",'Mapa final'!$AB$22="Moderado"),CONCATENATE("R3C",'Mapa final'!$P$22),"")</f>
        <v/>
      </c>
      <c r="Y48" s="26" t="str">
        <f>IF(AND('Mapa final'!$Z$23="Muy Baja",'Mapa final'!$AB$23="Moderado"),CONCATENATE("R3C",'Mapa final'!$P$23),"")</f>
        <v/>
      </c>
      <c r="Z48" s="26" t="str">
        <f>IF(AND('Mapa final'!$Z$24="Muy Baja",'Mapa final'!$AB$24="Moderado"),CONCATENATE("R3C",'Mapa final'!$P$24),"")</f>
        <v/>
      </c>
      <c r="AA48" s="27" t="str">
        <f>IF(AND('Mapa final'!$Z$25="Muy Baja",'Mapa final'!$AB$25="Moderado"),CONCATENATE("R3C",'Mapa final'!$P$25),"")</f>
        <v/>
      </c>
      <c r="AB48" s="10" t="str">
        <f>IF(AND('Mapa final'!$Z$20="Muy Baja",'Mapa final'!$AB$20="Mayor"),CONCATENATE("R3C",'Mapa final'!$P$20),"")</f>
        <v/>
      </c>
      <c r="AC48" s="11" t="str">
        <f>IF(AND('Mapa final'!$Z$21="Muy Baja",'Mapa final'!$AB$21="Mayor"),CONCATENATE("R3C",'Mapa final'!$P$21),"")</f>
        <v/>
      </c>
      <c r="AD48" s="11" t="str">
        <f>IF(AND('Mapa final'!$Z$22="Muy Baja",'Mapa final'!$AB$22="Mayor"),CONCATENATE("R3C",'Mapa final'!$P$22),"")</f>
        <v/>
      </c>
      <c r="AE48" s="11" t="str">
        <f>IF(AND('Mapa final'!$Z$23="Muy Baja",'Mapa final'!$AB$23="Mayor"),CONCATENATE("R3C",'Mapa final'!$P$23),"")</f>
        <v/>
      </c>
      <c r="AF48" s="11" t="str">
        <f>IF(AND('Mapa final'!$Z$24="Muy Baja",'Mapa final'!$AB$24="Mayor"),CONCATENATE("R3C",'Mapa final'!$P$24),"")</f>
        <v/>
      </c>
      <c r="AG48" s="12" t="str">
        <f>IF(AND('Mapa final'!$Z$25="Muy Baja",'Mapa final'!$AB$25="Mayor"),CONCATENATE("R3C",'Mapa final'!$P$25),"")</f>
        <v/>
      </c>
      <c r="AH48" s="13" t="str">
        <f>IF(AND('Mapa final'!$Z$20="Muy Baja",'Mapa final'!$AB$20="Catastrófico"),CONCATENATE("R3C",'Mapa final'!$P$20),"")</f>
        <v/>
      </c>
      <c r="AI48" s="14" t="str">
        <f>IF(AND('Mapa final'!$Z$21="Muy Baja",'Mapa final'!$AB$21="Catastrófico"),CONCATENATE("R3C",'Mapa final'!$P$21),"")</f>
        <v/>
      </c>
      <c r="AJ48" s="14" t="str">
        <f>IF(AND('Mapa final'!$Z$22="Muy Baja",'Mapa final'!$AB$22="Catastrófico"),CONCATENATE("R3C",'Mapa final'!$P$22),"")</f>
        <v/>
      </c>
      <c r="AK48" s="14" t="str">
        <f>IF(AND('Mapa final'!$Z$23="Muy Baja",'Mapa final'!$AB$23="Catastrófico"),CONCATENATE("R3C",'Mapa final'!$P$23),"")</f>
        <v/>
      </c>
      <c r="AL48" s="14" t="str">
        <f>IF(AND('Mapa final'!$Z$24="Muy Baja",'Mapa final'!$AB$24="Catastrófico"),CONCATENATE("R3C",'Mapa final'!$P$24),"")</f>
        <v/>
      </c>
      <c r="AM48" s="15" t="str">
        <f>IF(AND('Mapa final'!$Z$25="Muy Baja",'Mapa final'!$AB$25="Catastrófico"),CONCATENATE("R3C",'Mapa final'!$P$25),"")</f>
        <v/>
      </c>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row>
    <row r="49" spans="1:80" ht="15" customHeight="1" x14ac:dyDescent="0.25">
      <c r="A49" s="41"/>
      <c r="B49" s="218"/>
      <c r="C49" s="218"/>
      <c r="D49" s="219"/>
      <c r="E49" s="317"/>
      <c r="F49" s="316"/>
      <c r="G49" s="316"/>
      <c r="H49" s="316"/>
      <c r="I49" s="332"/>
      <c r="J49" s="34" t="str">
        <f>IF(AND('Mapa final'!$Z$26="Muy Baja",'Mapa final'!$AB$26="Leve"),CONCATENATE("R4C",'Mapa final'!$P$26),"")</f>
        <v/>
      </c>
      <c r="K49" s="35" t="str">
        <f>IF(AND('Mapa final'!$Z$27="Muy Baja",'Mapa final'!$AB$27="Leve"),CONCATENATE("R4C",'Mapa final'!$P$27),"")</f>
        <v/>
      </c>
      <c r="L49" s="35" t="str">
        <f>IF(AND('Mapa final'!$Z$28="Muy Baja",'Mapa final'!$AB$28="Leve"),CONCATENATE("R4C",'Mapa final'!$P$28),"")</f>
        <v/>
      </c>
      <c r="M49" s="35" t="str">
        <f>IF(AND('Mapa final'!$Z$29="Muy Baja",'Mapa final'!$AB$29="Leve"),CONCATENATE("R4C",'Mapa final'!$P$29),"")</f>
        <v/>
      </c>
      <c r="N49" s="35" t="str">
        <f>IF(AND('Mapa final'!$Z$30="Muy Baja",'Mapa final'!$AB$30="Leve"),CONCATENATE("R4C",'Mapa final'!$P$30),"")</f>
        <v/>
      </c>
      <c r="O49" s="36" t="str">
        <f>IF(AND('Mapa final'!$Z$31="Muy Baja",'Mapa final'!$AB$31="Leve"),CONCATENATE("R4C",'Mapa final'!$P$31),"")</f>
        <v/>
      </c>
      <c r="P49" s="34" t="str">
        <f>IF(AND('Mapa final'!$Z$26="Muy Baja",'Mapa final'!$AB$26="Menor"),CONCATENATE("R4C",'Mapa final'!$P$26),"")</f>
        <v/>
      </c>
      <c r="Q49" s="35" t="str">
        <f>IF(AND('Mapa final'!$Z$27="Muy Baja",'Mapa final'!$AB$27="Menor"),CONCATENATE("R4C",'Mapa final'!$P$27),"")</f>
        <v/>
      </c>
      <c r="R49" s="35" t="str">
        <f>IF(AND('Mapa final'!$Z$28="Muy Baja",'Mapa final'!$AB$28="Menor"),CONCATENATE("R4C",'Mapa final'!$P$28),"")</f>
        <v/>
      </c>
      <c r="S49" s="35" t="str">
        <f>IF(AND('Mapa final'!$Z$29="Muy Baja",'Mapa final'!$AB$29="Menor"),CONCATENATE("R4C",'Mapa final'!$P$29),"")</f>
        <v/>
      </c>
      <c r="T49" s="35" t="str">
        <f>IF(AND('Mapa final'!$Z$30="Muy Baja",'Mapa final'!$AB$30="Menor"),CONCATENATE("R4C",'Mapa final'!$P$30),"")</f>
        <v/>
      </c>
      <c r="U49" s="36" t="str">
        <f>IF(AND('Mapa final'!$Z$31="Muy Baja",'Mapa final'!$AB$31="Menor"),CONCATENATE("R4C",'Mapa final'!$P$31),"")</f>
        <v/>
      </c>
      <c r="V49" s="25" t="str">
        <f>IF(AND('Mapa final'!$Z$26="Muy Baja",'Mapa final'!$AB$26="Moderado"),CONCATENATE("R4C",'Mapa final'!$P$26),"")</f>
        <v/>
      </c>
      <c r="W49" s="26" t="str">
        <f>IF(AND('Mapa final'!$Z$27="Muy Baja",'Mapa final'!$AB$27="Moderado"),CONCATENATE("R4C",'Mapa final'!$P$27),"")</f>
        <v/>
      </c>
      <c r="X49" s="26" t="str">
        <f>IF(AND('Mapa final'!$Z$28="Muy Baja",'Mapa final'!$AB$28="Moderado"),CONCATENATE("R4C",'Mapa final'!$P$28),"")</f>
        <v/>
      </c>
      <c r="Y49" s="26" t="str">
        <f>IF(AND('Mapa final'!$Z$29="Muy Baja",'Mapa final'!$AB$29="Moderado"),CONCATENATE("R4C",'Mapa final'!$P$29),"")</f>
        <v/>
      </c>
      <c r="Z49" s="26" t="str">
        <f>IF(AND('Mapa final'!$Z$30="Muy Baja",'Mapa final'!$AB$30="Moderado"),CONCATENATE("R4C",'Mapa final'!$P$30),"")</f>
        <v/>
      </c>
      <c r="AA49" s="27" t="str">
        <f>IF(AND('Mapa final'!$Z$31="Muy Baja",'Mapa final'!$AB$31="Moderado"),CONCATENATE("R4C",'Mapa final'!$P$31),"")</f>
        <v/>
      </c>
      <c r="AB49" s="10" t="str">
        <f>IF(AND('Mapa final'!$Z$26="Muy Baja",'Mapa final'!$AB$26="Mayor"),CONCATENATE("R4C",'Mapa final'!$P$26),"")</f>
        <v/>
      </c>
      <c r="AC49" s="11" t="str">
        <f>IF(AND('Mapa final'!$Z$27="Muy Baja",'Mapa final'!$AB$27="Mayor"),CONCATENATE("R4C",'Mapa final'!$P$27),"")</f>
        <v/>
      </c>
      <c r="AD49" s="11" t="str">
        <f>IF(AND('Mapa final'!$Z$28="Muy Baja",'Mapa final'!$AB$28="Mayor"),CONCATENATE("R4C",'Mapa final'!$P$28),"")</f>
        <v/>
      </c>
      <c r="AE49" s="11" t="str">
        <f>IF(AND('Mapa final'!$Z$29="Muy Baja",'Mapa final'!$AB$29="Mayor"),CONCATENATE("R4C",'Mapa final'!$P$29),"")</f>
        <v/>
      </c>
      <c r="AF49" s="11" t="str">
        <f>IF(AND('Mapa final'!$Z$30="Muy Baja",'Mapa final'!$AB$30="Mayor"),CONCATENATE("R4C",'Mapa final'!$P$30),"")</f>
        <v/>
      </c>
      <c r="AG49" s="12" t="str">
        <f>IF(AND('Mapa final'!$Z$31="Muy Baja",'Mapa final'!$AB$31="Mayor"),CONCATENATE("R4C",'Mapa final'!$P$31),"")</f>
        <v/>
      </c>
      <c r="AH49" s="13" t="str">
        <f>IF(AND('Mapa final'!$Z$26="Muy Baja",'Mapa final'!$AB$26="Catastrófico"),CONCATENATE("R4C",'Mapa final'!$P$26),"")</f>
        <v/>
      </c>
      <c r="AI49" s="14" t="str">
        <f>IF(AND('Mapa final'!$Z$27="Muy Baja",'Mapa final'!$AB$27="Catastrófico"),CONCATENATE("R4C",'Mapa final'!$P$27),"")</f>
        <v/>
      </c>
      <c r="AJ49" s="14" t="str">
        <f>IF(AND('Mapa final'!$Z$28="Muy Baja",'Mapa final'!$AB$28="Catastrófico"),CONCATENATE("R4C",'Mapa final'!$P$28),"")</f>
        <v/>
      </c>
      <c r="AK49" s="14" t="str">
        <f>IF(AND('Mapa final'!$Z$29="Muy Baja",'Mapa final'!$AB$29="Catastrófico"),CONCATENATE("R4C",'Mapa final'!$P$29),"")</f>
        <v/>
      </c>
      <c r="AL49" s="14" t="str">
        <f>IF(AND('Mapa final'!$Z$30="Muy Baja",'Mapa final'!$AB$30="Catastrófico"),CONCATENATE("R4C",'Mapa final'!$P$30),"")</f>
        <v/>
      </c>
      <c r="AM49" s="15" t="str">
        <f>IF(AND('Mapa final'!$Z$31="Muy Baja",'Mapa final'!$AB$31="Catastrófico"),CONCATENATE("R4C",'Mapa final'!$P$31),"")</f>
        <v/>
      </c>
      <c r="AN49" s="41"/>
      <c r="AO49" s="41"/>
      <c r="AP49" s="41"/>
      <c r="AQ49" s="41"/>
      <c r="AR49" s="41"/>
      <c r="AS49" s="41"/>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41"/>
      <c r="BS49" s="41"/>
      <c r="BT49" s="41"/>
      <c r="BU49" s="41"/>
      <c r="BV49" s="41"/>
      <c r="BW49" s="41"/>
      <c r="BX49" s="41"/>
      <c r="BY49" s="41"/>
      <c r="BZ49" s="41"/>
      <c r="CA49" s="41"/>
      <c r="CB49" s="41"/>
    </row>
    <row r="50" spans="1:80" ht="15" customHeight="1" x14ac:dyDescent="0.25">
      <c r="A50" s="41"/>
      <c r="B50" s="218"/>
      <c r="C50" s="218"/>
      <c r="D50" s="219"/>
      <c r="E50" s="317"/>
      <c r="F50" s="316"/>
      <c r="G50" s="316"/>
      <c r="H50" s="316"/>
      <c r="I50" s="332"/>
      <c r="J50" s="34" t="str">
        <f>IF(AND('Mapa final'!$Z$32="Muy Baja",'Mapa final'!$AB$32="Leve"),CONCATENATE("R5C",'Mapa final'!$P$32),"")</f>
        <v/>
      </c>
      <c r="K50" s="35" t="str">
        <f>IF(AND('Mapa final'!$Z$33="Muy Baja",'Mapa final'!$AB$33="Leve"),CONCATENATE("R5C",'Mapa final'!$P$33),"")</f>
        <v/>
      </c>
      <c r="L50" s="35" t="str">
        <f>IF(AND('Mapa final'!$Z$34="Muy Baja",'Mapa final'!$AB$34="Leve"),CONCATENATE("R5C",'Mapa final'!$P$34),"")</f>
        <v/>
      </c>
      <c r="M50" s="35" t="str">
        <f>IF(AND('Mapa final'!$Z$35="Muy Baja",'Mapa final'!$AB$35="Leve"),CONCATENATE("R5C",'Mapa final'!$P$35),"")</f>
        <v/>
      </c>
      <c r="N50" s="35" t="str">
        <f>IF(AND('Mapa final'!$Z$36="Muy Baja",'Mapa final'!$AB$36="Leve"),CONCATENATE("R5C",'Mapa final'!$P$36),"")</f>
        <v/>
      </c>
      <c r="O50" s="36" t="str">
        <f>IF(AND('Mapa final'!$Z$37="Muy Baja",'Mapa final'!$AB$37="Leve"),CONCATENATE("R5C",'Mapa final'!$P$37),"")</f>
        <v/>
      </c>
      <c r="P50" s="34" t="str">
        <f>IF(AND('Mapa final'!$Z$32="Muy Baja",'Mapa final'!$AB$32="Menor"),CONCATENATE("R5C",'Mapa final'!$P$32),"")</f>
        <v/>
      </c>
      <c r="Q50" s="35" t="str">
        <f>IF(AND('Mapa final'!$Z$33="Muy Baja",'Mapa final'!$AB$33="Menor"),CONCATENATE("R5C",'Mapa final'!$P$33),"")</f>
        <v/>
      </c>
      <c r="R50" s="35" t="str">
        <f>IF(AND('Mapa final'!$Z$34="Muy Baja",'Mapa final'!$AB$34="Menor"),CONCATENATE("R5C",'Mapa final'!$P$34),"")</f>
        <v/>
      </c>
      <c r="S50" s="35" t="str">
        <f>IF(AND('Mapa final'!$Z$35="Muy Baja",'Mapa final'!$AB$35="Menor"),CONCATENATE("R5C",'Mapa final'!$P$35),"")</f>
        <v/>
      </c>
      <c r="T50" s="35" t="str">
        <f>IF(AND('Mapa final'!$Z$36="Muy Baja",'Mapa final'!$AB$36="Menor"),CONCATENATE("R5C",'Mapa final'!$P$36),"")</f>
        <v/>
      </c>
      <c r="U50" s="36" t="str">
        <f>IF(AND('Mapa final'!$Z$37="Muy Baja",'Mapa final'!$AB$37="Menor"),CONCATENATE("R5C",'Mapa final'!$P$37),"")</f>
        <v/>
      </c>
      <c r="V50" s="25" t="str">
        <f>IF(AND('Mapa final'!$Z$32="Muy Baja",'Mapa final'!$AB$32="Moderado"),CONCATENATE("R5C",'Mapa final'!$P$32),"")</f>
        <v/>
      </c>
      <c r="W50" s="26" t="str">
        <f>IF(AND('Mapa final'!$Z$33="Muy Baja",'Mapa final'!$AB$33="Moderado"),CONCATENATE("R5C",'Mapa final'!$P$33),"")</f>
        <v/>
      </c>
      <c r="X50" s="26" t="str">
        <f>IF(AND('Mapa final'!$Z$34="Muy Baja",'Mapa final'!$AB$34="Moderado"),CONCATENATE("R5C",'Mapa final'!$P$34),"")</f>
        <v/>
      </c>
      <c r="Y50" s="26" t="str">
        <f>IF(AND('Mapa final'!$Z$35="Muy Baja",'Mapa final'!$AB$35="Moderado"),CONCATENATE("R5C",'Mapa final'!$P$35),"")</f>
        <v/>
      </c>
      <c r="Z50" s="26" t="str">
        <f>IF(AND('Mapa final'!$Z$36="Muy Baja",'Mapa final'!$AB$36="Moderado"),CONCATENATE("R5C",'Mapa final'!$P$36),"")</f>
        <v/>
      </c>
      <c r="AA50" s="27" t="str">
        <f>IF(AND('Mapa final'!$Z$37="Muy Baja",'Mapa final'!$AB$37="Moderado"),CONCATENATE("R5C",'Mapa final'!$P$37),"")</f>
        <v/>
      </c>
      <c r="AB50" s="10" t="str">
        <f>IF(AND('Mapa final'!$Z$32="Muy Baja",'Mapa final'!$AB$32="Mayor"),CONCATENATE("R5C",'Mapa final'!$P$32),"")</f>
        <v/>
      </c>
      <c r="AC50" s="11" t="str">
        <f>IF(AND('Mapa final'!$Z$33="Muy Baja",'Mapa final'!$AB$33="Mayor"),CONCATENATE("R5C",'Mapa final'!$P$33),"")</f>
        <v/>
      </c>
      <c r="AD50" s="11" t="str">
        <f>IF(AND('Mapa final'!$Z$34="Muy Baja",'Mapa final'!$AB$34="Mayor"),CONCATENATE("R5C",'Mapa final'!$P$34),"")</f>
        <v/>
      </c>
      <c r="AE50" s="11" t="str">
        <f>IF(AND('Mapa final'!$Z$35="Muy Baja",'Mapa final'!$AB$35="Mayor"),CONCATENATE("R5C",'Mapa final'!$P$35),"")</f>
        <v/>
      </c>
      <c r="AF50" s="11" t="str">
        <f>IF(AND('Mapa final'!$Z$36="Muy Baja",'Mapa final'!$AB$36="Mayor"),CONCATENATE("R5C",'Mapa final'!$P$36),"")</f>
        <v/>
      </c>
      <c r="AG50" s="12" t="str">
        <f>IF(AND('Mapa final'!$Z$37="Muy Baja",'Mapa final'!$AB$37="Mayor"),CONCATENATE("R5C",'Mapa final'!$P$37),"")</f>
        <v/>
      </c>
      <c r="AH50" s="13" t="str">
        <f>IF(AND('Mapa final'!$Z$32="Muy Baja",'Mapa final'!$AB$32="Catastrófico"),CONCATENATE("R5C",'Mapa final'!$P$32),"")</f>
        <v/>
      </c>
      <c r="AI50" s="14" t="str">
        <f>IF(AND('Mapa final'!$Z$33="Muy Baja",'Mapa final'!$AB$33="Catastrófico"),CONCATENATE("R5C",'Mapa final'!$P$33),"")</f>
        <v/>
      </c>
      <c r="AJ50" s="14" t="str">
        <f>IF(AND('Mapa final'!$Z$34="Muy Baja",'Mapa final'!$AB$34="Catastrófico"),CONCATENATE("R5C",'Mapa final'!$P$34),"")</f>
        <v/>
      </c>
      <c r="AK50" s="14" t="str">
        <f>IF(AND('Mapa final'!$Z$35="Muy Baja",'Mapa final'!$AB$35="Catastrófico"),CONCATENATE("R5C",'Mapa final'!$P$35),"")</f>
        <v/>
      </c>
      <c r="AL50" s="14" t="str">
        <f>IF(AND('Mapa final'!$Z$36="Muy Baja",'Mapa final'!$AB$36="Catastrófico"),CONCATENATE("R5C",'Mapa final'!$P$36),"")</f>
        <v/>
      </c>
      <c r="AM50" s="15" t="str">
        <f>IF(AND('Mapa final'!$Z$37="Muy Baja",'Mapa final'!$AB$37="Catastrófico"),CONCATENATE("R5C",'Mapa final'!$P$37),"")</f>
        <v/>
      </c>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c r="CA50" s="41"/>
      <c r="CB50" s="41"/>
    </row>
    <row r="51" spans="1:80" ht="15" customHeight="1" x14ac:dyDescent="0.25">
      <c r="A51" s="41"/>
      <c r="B51" s="218"/>
      <c r="C51" s="218"/>
      <c r="D51" s="219"/>
      <c r="E51" s="317"/>
      <c r="F51" s="316"/>
      <c r="G51" s="316"/>
      <c r="H51" s="316"/>
      <c r="I51" s="332"/>
      <c r="J51" s="34" t="str">
        <f>IF(AND('Mapa final'!$Z$38="Muy Baja",'Mapa final'!$AB$38="Leve"),CONCATENATE("R6C",'Mapa final'!$P$38),"")</f>
        <v/>
      </c>
      <c r="K51" s="35" t="str">
        <f>IF(AND('Mapa final'!$Z$39="Muy Baja",'Mapa final'!$AB$39="Leve"),CONCATENATE("R6C",'Mapa final'!$P$39),"")</f>
        <v/>
      </c>
      <c r="L51" s="35" t="str">
        <f>IF(AND('Mapa final'!$Z$40="Muy Baja",'Mapa final'!$AB$40="Leve"),CONCATENATE("R6C",'Mapa final'!$P$40),"")</f>
        <v/>
      </c>
      <c r="M51" s="35" t="str">
        <f>IF(AND('Mapa final'!$Z$41="Muy Baja",'Mapa final'!$AB$41="Leve"),CONCATENATE("R6C",'Mapa final'!$P$41),"")</f>
        <v/>
      </c>
      <c r="N51" s="35" t="str">
        <f>IF(AND('Mapa final'!$Z$42="Muy Baja",'Mapa final'!$AB$42="Leve"),CONCATENATE("R6C",'Mapa final'!$P$42),"")</f>
        <v/>
      </c>
      <c r="O51" s="36" t="str">
        <f>IF(AND('Mapa final'!$Z$43="Muy Baja",'Mapa final'!$AB$43="Leve"),CONCATENATE("R6C",'Mapa final'!$P$43),"")</f>
        <v/>
      </c>
      <c r="P51" s="34" t="str">
        <f>IF(AND('Mapa final'!$Z$38="Muy Baja",'Mapa final'!$AB$38="Menor"),CONCATENATE("R6C",'Mapa final'!$P$38),"")</f>
        <v/>
      </c>
      <c r="Q51" s="35" t="str">
        <f>IF(AND('Mapa final'!$Z$39="Muy Baja",'Mapa final'!$AB$39="Menor"),CONCATENATE("R6C",'Mapa final'!$P$39),"")</f>
        <v/>
      </c>
      <c r="R51" s="35" t="str">
        <f>IF(AND('Mapa final'!$Z$40="Muy Baja",'Mapa final'!$AB$40="Menor"),CONCATENATE("R6C",'Mapa final'!$P$40),"")</f>
        <v/>
      </c>
      <c r="S51" s="35" t="str">
        <f>IF(AND('Mapa final'!$Z$41="Muy Baja",'Mapa final'!$AB$41="Menor"),CONCATENATE("R6C",'Mapa final'!$P$41),"")</f>
        <v/>
      </c>
      <c r="T51" s="35" t="str">
        <f>IF(AND('Mapa final'!$Z$42="Muy Baja",'Mapa final'!$AB$42="Menor"),CONCATENATE("R6C",'Mapa final'!$P$42),"")</f>
        <v/>
      </c>
      <c r="U51" s="36" t="str">
        <f>IF(AND('Mapa final'!$Z$43="Muy Baja",'Mapa final'!$AB$43="Menor"),CONCATENATE("R6C",'Mapa final'!$P$43),"")</f>
        <v/>
      </c>
      <c r="V51" s="25" t="str">
        <f>IF(AND('Mapa final'!$Z$38="Muy Baja",'Mapa final'!$AB$38="Moderado"),CONCATENATE("R6C",'Mapa final'!$P$38),"")</f>
        <v/>
      </c>
      <c r="W51" s="26" t="str">
        <f>IF(AND('Mapa final'!$Z$39="Muy Baja",'Mapa final'!$AB$39="Moderado"),CONCATENATE("R6C",'Mapa final'!$P$39),"")</f>
        <v/>
      </c>
      <c r="X51" s="26" t="str">
        <f>IF(AND('Mapa final'!$Z$40="Muy Baja",'Mapa final'!$AB$40="Moderado"),CONCATENATE("R6C",'Mapa final'!$P$40),"")</f>
        <v/>
      </c>
      <c r="Y51" s="26" t="str">
        <f>IF(AND('Mapa final'!$Z$41="Muy Baja",'Mapa final'!$AB$41="Moderado"),CONCATENATE("R6C",'Mapa final'!$P$41),"")</f>
        <v/>
      </c>
      <c r="Z51" s="26" t="str">
        <f>IF(AND('Mapa final'!$Z$42="Muy Baja",'Mapa final'!$AB$42="Moderado"),CONCATENATE("R6C",'Mapa final'!$P$42),"")</f>
        <v/>
      </c>
      <c r="AA51" s="27" t="str">
        <f>IF(AND('Mapa final'!$Z$43="Muy Baja",'Mapa final'!$AB$43="Moderado"),CONCATENATE("R6C",'Mapa final'!$P$43),"")</f>
        <v/>
      </c>
      <c r="AB51" s="10" t="str">
        <f>IF(AND('Mapa final'!$Z$38="Muy Baja",'Mapa final'!$AB$38="Mayor"),CONCATENATE("R6C",'Mapa final'!$P$38),"")</f>
        <v/>
      </c>
      <c r="AC51" s="11" t="str">
        <f>IF(AND('Mapa final'!$Z$39="Muy Baja",'Mapa final'!$AB$39="Mayor"),CONCATENATE("R6C",'Mapa final'!$P$39),"")</f>
        <v/>
      </c>
      <c r="AD51" s="11" t="str">
        <f>IF(AND('Mapa final'!$Z$40="Muy Baja",'Mapa final'!$AB$40="Mayor"),CONCATENATE("R6C",'Mapa final'!$P$40),"")</f>
        <v/>
      </c>
      <c r="AE51" s="11" t="str">
        <f>IF(AND('Mapa final'!$Z$41="Muy Baja",'Mapa final'!$AB$41="Mayor"),CONCATENATE("R6C",'Mapa final'!$P$41),"")</f>
        <v/>
      </c>
      <c r="AF51" s="11" t="str">
        <f>IF(AND('Mapa final'!$Z$42="Muy Baja",'Mapa final'!$AB$42="Mayor"),CONCATENATE("R6C",'Mapa final'!$P$42),"")</f>
        <v/>
      </c>
      <c r="AG51" s="12" t="str">
        <f>IF(AND('Mapa final'!$Z$43="Muy Baja",'Mapa final'!$AB$43="Mayor"),CONCATENATE("R6C",'Mapa final'!$P$43),"")</f>
        <v/>
      </c>
      <c r="AH51" s="13" t="str">
        <f>IF(AND('Mapa final'!$Z$38="Muy Baja",'Mapa final'!$AB$38="Catastrófico"),CONCATENATE("R6C",'Mapa final'!$P$38),"")</f>
        <v/>
      </c>
      <c r="AI51" s="14" t="str">
        <f>IF(AND('Mapa final'!$Z$39="Muy Baja",'Mapa final'!$AB$39="Catastrófico"),CONCATENATE("R6C",'Mapa final'!$P$39),"")</f>
        <v/>
      </c>
      <c r="AJ51" s="14" t="str">
        <f>IF(AND('Mapa final'!$Z$40="Muy Baja",'Mapa final'!$AB$40="Catastrófico"),CONCATENATE("R6C",'Mapa final'!$P$40),"")</f>
        <v/>
      </c>
      <c r="AK51" s="14" t="str">
        <f>IF(AND('Mapa final'!$Z$41="Muy Baja",'Mapa final'!$AB$41="Catastrófico"),CONCATENATE("R6C",'Mapa final'!$P$41),"")</f>
        <v/>
      </c>
      <c r="AL51" s="14" t="str">
        <f>IF(AND('Mapa final'!$Z$42="Muy Baja",'Mapa final'!$AB$42="Catastrófico"),CONCATENATE("R6C",'Mapa final'!$P$42),"")</f>
        <v/>
      </c>
      <c r="AM51" s="15" t="str">
        <f>IF(AND('Mapa final'!$Z$43="Muy Baja",'Mapa final'!$AB$43="Catastrófico"),CONCATENATE("R6C",'Mapa final'!$P$43),"")</f>
        <v/>
      </c>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c r="CA51" s="41"/>
      <c r="CB51" s="41"/>
    </row>
    <row r="52" spans="1:80" ht="15" customHeight="1" x14ac:dyDescent="0.25">
      <c r="A52" s="41"/>
      <c r="B52" s="218"/>
      <c r="C52" s="218"/>
      <c r="D52" s="219"/>
      <c r="E52" s="317"/>
      <c r="F52" s="316"/>
      <c r="G52" s="316"/>
      <c r="H52" s="316"/>
      <c r="I52" s="332"/>
      <c r="J52" s="34" t="str">
        <f>IF(AND('Mapa final'!$Z$44="Muy Baja",'Mapa final'!$AB$44="Leve"),CONCATENATE("R7C",'Mapa final'!$P$44),"")</f>
        <v/>
      </c>
      <c r="K52" s="35" t="str">
        <f>IF(AND('Mapa final'!$Z$45="Muy Baja",'Mapa final'!$AB$45="Leve"),CONCATENATE("R7C",'Mapa final'!$P$45),"")</f>
        <v/>
      </c>
      <c r="L52" s="35" t="str">
        <f>IF(AND('Mapa final'!$Z$46="Muy Baja",'Mapa final'!$AB$46="Leve"),CONCATENATE("R7C",'Mapa final'!$P$46),"")</f>
        <v/>
      </c>
      <c r="M52" s="35" t="str">
        <f>IF(AND('Mapa final'!$Z$47="Muy Baja",'Mapa final'!$AB$47="Leve"),CONCATENATE("R7C",'Mapa final'!$P$47),"")</f>
        <v/>
      </c>
      <c r="N52" s="35" t="str">
        <f>IF(AND('Mapa final'!$Z$48="Muy Baja",'Mapa final'!$AB$48="Leve"),CONCATENATE("R7C",'Mapa final'!$P$48),"")</f>
        <v/>
      </c>
      <c r="O52" s="36" t="str">
        <f>IF(AND('Mapa final'!$Z$49="Muy Baja",'Mapa final'!$AB$49="Leve"),CONCATENATE("R7C",'Mapa final'!$P$49),"")</f>
        <v/>
      </c>
      <c r="P52" s="34" t="str">
        <f>IF(AND('Mapa final'!$Z$44="Muy Baja",'Mapa final'!$AB$44="Menor"),CONCATENATE("R7C",'Mapa final'!$P$44),"")</f>
        <v/>
      </c>
      <c r="Q52" s="35" t="str">
        <f>IF(AND('Mapa final'!$Z$45="Muy Baja",'Mapa final'!$AB$45="Menor"),CONCATENATE("R7C",'Mapa final'!$P$45),"")</f>
        <v/>
      </c>
      <c r="R52" s="35" t="str">
        <f>IF(AND('Mapa final'!$Z$46="Muy Baja",'Mapa final'!$AB$46="Menor"),CONCATENATE("R7C",'Mapa final'!$P$46),"")</f>
        <v/>
      </c>
      <c r="S52" s="35" t="str">
        <f>IF(AND('Mapa final'!$Z$47="Muy Baja",'Mapa final'!$AB$47="Menor"),CONCATENATE("R7C",'Mapa final'!$P$47),"")</f>
        <v/>
      </c>
      <c r="T52" s="35" t="str">
        <f>IF(AND('Mapa final'!$Z$48="Muy Baja",'Mapa final'!$AB$48="Menor"),CONCATENATE("R7C",'Mapa final'!$P$48),"")</f>
        <v/>
      </c>
      <c r="U52" s="36" t="str">
        <f>IF(AND('Mapa final'!$Z$49="Muy Baja",'Mapa final'!$AB$49="Menor"),CONCATENATE("R7C",'Mapa final'!$P$49),"")</f>
        <v/>
      </c>
      <c r="V52" s="25" t="str">
        <f>IF(AND('Mapa final'!$Z$44="Muy Baja",'Mapa final'!$AB$44="Moderado"),CONCATENATE("R7C",'Mapa final'!$P$44),"")</f>
        <v/>
      </c>
      <c r="W52" s="26" t="str">
        <f>IF(AND('Mapa final'!$Z$45="Muy Baja",'Mapa final'!$AB$45="Moderado"),CONCATENATE("R7C",'Mapa final'!$P$45),"")</f>
        <v/>
      </c>
      <c r="X52" s="26" t="str">
        <f>IF(AND('Mapa final'!$Z$46="Muy Baja",'Mapa final'!$AB$46="Moderado"),CONCATENATE("R7C",'Mapa final'!$P$46),"")</f>
        <v/>
      </c>
      <c r="Y52" s="26" t="str">
        <f>IF(AND('Mapa final'!$Z$47="Muy Baja",'Mapa final'!$AB$47="Moderado"),CONCATENATE("R7C",'Mapa final'!$P$47),"")</f>
        <v/>
      </c>
      <c r="Z52" s="26" t="str">
        <f>IF(AND('Mapa final'!$Z$48="Muy Baja",'Mapa final'!$AB$48="Moderado"),CONCATENATE("R7C",'Mapa final'!$P$48),"")</f>
        <v/>
      </c>
      <c r="AA52" s="27" t="str">
        <f>IF(AND('Mapa final'!$Z$49="Muy Baja",'Mapa final'!$AB$49="Moderado"),CONCATENATE("R7C",'Mapa final'!$P$49),"")</f>
        <v/>
      </c>
      <c r="AB52" s="10" t="str">
        <f>IF(AND('Mapa final'!$Z$44="Muy Baja",'Mapa final'!$AB$44="Mayor"),CONCATENATE("R7C",'Mapa final'!$P$44),"")</f>
        <v/>
      </c>
      <c r="AC52" s="11" t="str">
        <f>IF(AND('Mapa final'!$Z$45="Muy Baja",'Mapa final'!$AB$45="Mayor"),CONCATENATE("R7C",'Mapa final'!$P$45),"")</f>
        <v/>
      </c>
      <c r="AD52" s="11" t="str">
        <f>IF(AND('Mapa final'!$Z$46="Muy Baja",'Mapa final'!$AB$46="Mayor"),CONCATENATE("R7C",'Mapa final'!$P$46),"")</f>
        <v/>
      </c>
      <c r="AE52" s="11" t="str">
        <f>IF(AND('Mapa final'!$Z$47="Muy Baja",'Mapa final'!$AB$47="Mayor"),CONCATENATE("R7C",'Mapa final'!$P$47),"")</f>
        <v/>
      </c>
      <c r="AF52" s="11" t="str">
        <f>IF(AND('Mapa final'!$Z$48="Muy Baja",'Mapa final'!$AB$48="Mayor"),CONCATENATE("R7C",'Mapa final'!$P$48),"")</f>
        <v/>
      </c>
      <c r="AG52" s="12" t="str">
        <f>IF(AND('Mapa final'!$Z$49="Muy Baja",'Mapa final'!$AB$49="Mayor"),CONCATENATE("R7C",'Mapa final'!$P$49),"")</f>
        <v/>
      </c>
      <c r="AH52" s="13" t="str">
        <f>IF(AND('Mapa final'!$Z$44="Muy Baja",'Mapa final'!$AB$44="Catastrófico"),CONCATENATE("R7C",'Mapa final'!$P$44),"")</f>
        <v/>
      </c>
      <c r="AI52" s="14" t="str">
        <f>IF(AND('Mapa final'!$Z$45="Muy Baja",'Mapa final'!$AB$45="Catastrófico"),CONCATENATE("R7C",'Mapa final'!$P$45),"")</f>
        <v/>
      </c>
      <c r="AJ52" s="14" t="str">
        <f>IF(AND('Mapa final'!$Z$46="Muy Baja",'Mapa final'!$AB$46="Catastrófico"),CONCATENATE("R7C",'Mapa final'!$P$46),"")</f>
        <v/>
      </c>
      <c r="AK52" s="14" t="str">
        <f>IF(AND('Mapa final'!$Z$47="Muy Baja",'Mapa final'!$AB$47="Catastrófico"),CONCATENATE("R7C",'Mapa final'!$P$47),"")</f>
        <v/>
      </c>
      <c r="AL52" s="14" t="str">
        <f>IF(AND('Mapa final'!$Z$48="Muy Baja",'Mapa final'!$AB$48="Catastrófico"),CONCATENATE("R7C",'Mapa final'!$P$48),"")</f>
        <v/>
      </c>
      <c r="AM52" s="15" t="str">
        <f>IF(AND('Mapa final'!$Z$49="Muy Baja",'Mapa final'!$AB$49="Catastrófico"),CONCATENATE("R7C",'Mapa final'!$P$49),"")</f>
        <v/>
      </c>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c r="CA52" s="41"/>
      <c r="CB52" s="41"/>
    </row>
    <row r="53" spans="1:80" ht="15" customHeight="1" x14ac:dyDescent="0.25">
      <c r="A53" s="41"/>
      <c r="B53" s="218"/>
      <c r="C53" s="218"/>
      <c r="D53" s="219"/>
      <c r="E53" s="317"/>
      <c r="F53" s="316"/>
      <c r="G53" s="316"/>
      <c r="H53" s="316"/>
      <c r="I53" s="332"/>
      <c r="J53" s="34" t="str">
        <f>IF(AND('Mapa final'!$Z$50="Muy Baja",'Mapa final'!$AB$50="Leve"),CONCATENATE("R8C",'Mapa final'!$P$50),"")</f>
        <v/>
      </c>
      <c r="K53" s="35" t="str">
        <f>IF(AND('Mapa final'!$Z$51="Muy Baja",'Mapa final'!$AB$51="Leve"),CONCATENATE("R8C",'Mapa final'!$P$51),"")</f>
        <v/>
      </c>
      <c r="L53" s="35" t="str">
        <f>IF(AND('Mapa final'!$Z$52="Muy Baja",'Mapa final'!$AB$52="Leve"),CONCATENATE("R8C",'Mapa final'!$P$52),"")</f>
        <v/>
      </c>
      <c r="M53" s="35" t="str">
        <f>IF(AND('Mapa final'!$Z$53="Muy Baja",'Mapa final'!$AB$53="Leve"),CONCATENATE("R8C",'Mapa final'!$P$53),"")</f>
        <v/>
      </c>
      <c r="N53" s="35" t="str">
        <f>IF(AND('Mapa final'!$Z$54="Muy Baja",'Mapa final'!$AB$54="Leve"),CONCATENATE("R8C",'Mapa final'!$P$54),"")</f>
        <v/>
      </c>
      <c r="O53" s="36" t="str">
        <f>IF(AND('Mapa final'!$Z$55="Muy Baja",'Mapa final'!$AB$55="Leve"),CONCATENATE("R8C",'Mapa final'!$P$55),"")</f>
        <v/>
      </c>
      <c r="P53" s="34" t="str">
        <f>IF(AND('Mapa final'!$Z$50="Muy Baja",'Mapa final'!$AB$50="Menor"),CONCATENATE("R8C",'Mapa final'!$P$50),"")</f>
        <v/>
      </c>
      <c r="Q53" s="35" t="str">
        <f>IF(AND('Mapa final'!$Z$51="Muy Baja",'Mapa final'!$AB$51="Menor"),CONCATENATE("R8C",'Mapa final'!$P$51),"")</f>
        <v/>
      </c>
      <c r="R53" s="35" t="str">
        <f>IF(AND('Mapa final'!$Z$52="Muy Baja",'Mapa final'!$AB$52="Menor"),CONCATENATE("R8C",'Mapa final'!$P$52),"")</f>
        <v/>
      </c>
      <c r="S53" s="35" t="str">
        <f>IF(AND('Mapa final'!$Z$53="Muy Baja",'Mapa final'!$AB$53="Menor"),CONCATENATE("R8C",'Mapa final'!$P$53),"")</f>
        <v/>
      </c>
      <c r="T53" s="35" t="str">
        <f>IF(AND('Mapa final'!$Z$54="Muy Baja",'Mapa final'!$AB$54="Menor"),CONCATENATE("R8C",'Mapa final'!$P$54),"")</f>
        <v/>
      </c>
      <c r="U53" s="36" t="str">
        <f>IF(AND('Mapa final'!$Z$55="Muy Baja",'Mapa final'!$AB$55="Menor"),CONCATENATE("R8C",'Mapa final'!$P$55),"")</f>
        <v/>
      </c>
      <c r="V53" s="25" t="str">
        <f>IF(AND('Mapa final'!$Z$50="Muy Baja",'Mapa final'!$AB$50="Moderado"),CONCATENATE("R8C",'Mapa final'!$P$50),"")</f>
        <v/>
      </c>
      <c r="W53" s="26" t="str">
        <f>IF(AND('Mapa final'!$Z$51="Muy Baja",'Mapa final'!$AB$51="Moderado"),CONCATENATE("R8C",'Mapa final'!$P$51),"")</f>
        <v/>
      </c>
      <c r="X53" s="26" t="str">
        <f>IF(AND('Mapa final'!$Z$52="Muy Baja",'Mapa final'!$AB$52="Moderado"),CONCATENATE("R8C",'Mapa final'!$P$52),"")</f>
        <v/>
      </c>
      <c r="Y53" s="26" t="str">
        <f>IF(AND('Mapa final'!$Z$53="Muy Baja",'Mapa final'!$AB$53="Moderado"),CONCATENATE("R8C",'Mapa final'!$P$53),"")</f>
        <v/>
      </c>
      <c r="Z53" s="26" t="str">
        <f>IF(AND('Mapa final'!$Z$54="Muy Baja",'Mapa final'!$AB$54="Moderado"),CONCATENATE("R8C",'Mapa final'!$P$54),"")</f>
        <v/>
      </c>
      <c r="AA53" s="27" t="str">
        <f>IF(AND('Mapa final'!$Z$55="Muy Baja",'Mapa final'!$AB$55="Moderado"),CONCATENATE("R8C",'Mapa final'!$P$55),"")</f>
        <v/>
      </c>
      <c r="AB53" s="10" t="str">
        <f>IF(AND('Mapa final'!$Z$50="Muy Baja",'Mapa final'!$AB$50="Mayor"),CONCATENATE("R8C",'Mapa final'!$P$50),"")</f>
        <v/>
      </c>
      <c r="AC53" s="11" t="str">
        <f>IF(AND('Mapa final'!$Z$51="Muy Baja",'Mapa final'!$AB$51="Mayor"),CONCATENATE("R8C",'Mapa final'!$P$51),"")</f>
        <v/>
      </c>
      <c r="AD53" s="11" t="str">
        <f>IF(AND('Mapa final'!$Z$52="Muy Baja",'Mapa final'!$AB$52="Mayor"),CONCATENATE("R8C",'Mapa final'!$P$52),"")</f>
        <v/>
      </c>
      <c r="AE53" s="11" t="str">
        <f>IF(AND('Mapa final'!$Z$53="Muy Baja",'Mapa final'!$AB$53="Mayor"),CONCATENATE("R8C",'Mapa final'!$P$53),"")</f>
        <v/>
      </c>
      <c r="AF53" s="11" t="str">
        <f>IF(AND('Mapa final'!$Z$54="Muy Baja",'Mapa final'!$AB$54="Mayor"),CONCATENATE("R8C",'Mapa final'!$P$54),"")</f>
        <v/>
      </c>
      <c r="AG53" s="12" t="str">
        <f>IF(AND('Mapa final'!$Z$55="Muy Baja",'Mapa final'!$AB$55="Mayor"),CONCATENATE("R8C",'Mapa final'!$P$55),"")</f>
        <v/>
      </c>
      <c r="AH53" s="13" t="str">
        <f>IF(AND('Mapa final'!$Z$50="Muy Baja",'Mapa final'!$AB$50="Catastrófico"),CONCATENATE("R8C",'Mapa final'!$P$50),"")</f>
        <v/>
      </c>
      <c r="AI53" s="14" t="str">
        <f>IF(AND('Mapa final'!$Z$51="Muy Baja",'Mapa final'!$AB$51="Catastrófico"),CONCATENATE("R8C",'Mapa final'!$P$51),"")</f>
        <v/>
      </c>
      <c r="AJ53" s="14" t="str">
        <f>IF(AND('Mapa final'!$Z$52="Muy Baja",'Mapa final'!$AB$52="Catastrófico"),CONCATENATE("R8C",'Mapa final'!$P$52),"")</f>
        <v/>
      </c>
      <c r="AK53" s="14" t="str">
        <f>IF(AND('Mapa final'!$Z$53="Muy Baja",'Mapa final'!$AB$53="Catastrófico"),CONCATENATE("R8C",'Mapa final'!$P$53),"")</f>
        <v/>
      </c>
      <c r="AL53" s="14" t="str">
        <f>IF(AND('Mapa final'!$Z$54="Muy Baja",'Mapa final'!$AB$54="Catastrófico"),CONCATENATE("R8C",'Mapa final'!$P$54),"")</f>
        <v/>
      </c>
      <c r="AM53" s="15" t="str">
        <f>IF(AND('Mapa final'!$Z$55="Muy Baja",'Mapa final'!$AB$55="Catastrófico"),CONCATENATE("R8C",'Mapa final'!$P$55),"")</f>
        <v/>
      </c>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c r="CA53" s="41"/>
      <c r="CB53" s="41"/>
    </row>
    <row r="54" spans="1:80" ht="15" customHeight="1" x14ac:dyDescent="0.25">
      <c r="A54" s="41"/>
      <c r="B54" s="218"/>
      <c r="C54" s="218"/>
      <c r="D54" s="219"/>
      <c r="E54" s="317"/>
      <c r="F54" s="316"/>
      <c r="G54" s="316"/>
      <c r="H54" s="316"/>
      <c r="I54" s="332"/>
      <c r="J54" s="34" t="str">
        <f>IF(AND('Mapa final'!$Z$56="Muy Baja",'Mapa final'!$AB$56="Leve"),CONCATENATE("R9C",'Mapa final'!$P$56),"")</f>
        <v/>
      </c>
      <c r="K54" s="35" t="str">
        <f>IF(AND('Mapa final'!$Z$57="Muy Baja",'Mapa final'!$AB$57="Leve"),CONCATENATE("R9C",'Mapa final'!$P$57),"")</f>
        <v/>
      </c>
      <c r="L54" s="35" t="str">
        <f>IF(AND('Mapa final'!$Z$58="Muy Baja",'Mapa final'!$AB$58="Leve"),CONCATENATE("R9C",'Mapa final'!$P$58),"")</f>
        <v/>
      </c>
      <c r="M54" s="35" t="str">
        <f>IF(AND('Mapa final'!$Z$59="Muy Baja",'Mapa final'!$AB$59="Leve"),CONCATENATE("R9C",'Mapa final'!$P$59),"")</f>
        <v/>
      </c>
      <c r="N54" s="35" t="str">
        <f>IF(AND('Mapa final'!$Z$60="Muy Baja",'Mapa final'!$AB$60="Leve"),CONCATENATE("R9C",'Mapa final'!$P$60),"")</f>
        <v/>
      </c>
      <c r="O54" s="36" t="str">
        <f>IF(AND('Mapa final'!$Z$61="Muy Baja",'Mapa final'!$AB$61="Leve"),CONCATENATE("R9C",'Mapa final'!$P$61),"")</f>
        <v/>
      </c>
      <c r="P54" s="34" t="str">
        <f>IF(AND('Mapa final'!$Z$56="Muy Baja",'Mapa final'!$AB$56="Menor"),CONCATENATE("R9C",'Mapa final'!$P$56),"")</f>
        <v/>
      </c>
      <c r="Q54" s="35" t="str">
        <f>IF(AND('Mapa final'!$Z$57="Muy Baja",'Mapa final'!$AB$57="Menor"),CONCATENATE("R9C",'Mapa final'!$P$57),"")</f>
        <v/>
      </c>
      <c r="R54" s="35" t="str">
        <f>IF(AND('Mapa final'!$Z$58="Muy Baja",'Mapa final'!$AB$58="Menor"),CONCATENATE("R9C",'Mapa final'!$P$58),"")</f>
        <v/>
      </c>
      <c r="S54" s="35" t="str">
        <f>IF(AND('Mapa final'!$Z$59="Muy Baja",'Mapa final'!$AB$59="Menor"),CONCATENATE("R9C",'Mapa final'!$P$59),"")</f>
        <v/>
      </c>
      <c r="T54" s="35" t="str">
        <f>IF(AND('Mapa final'!$Z$60="Muy Baja",'Mapa final'!$AB$60="Menor"),CONCATENATE("R9C",'Mapa final'!$P$60),"")</f>
        <v/>
      </c>
      <c r="U54" s="36" t="str">
        <f>IF(AND('Mapa final'!$Z$61="Muy Baja",'Mapa final'!$AB$61="Menor"),CONCATENATE("R9C",'Mapa final'!$P$61),"")</f>
        <v/>
      </c>
      <c r="V54" s="25" t="str">
        <f>IF(AND('Mapa final'!$Z$56="Muy Baja",'Mapa final'!$AB$56="Moderado"),CONCATENATE("R9C",'Mapa final'!$P$56),"")</f>
        <v/>
      </c>
      <c r="W54" s="26" t="str">
        <f>IF(AND('Mapa final'!$Z$57="Muy Baja",'Mapa final'!$AB$57="Moderado"),CONCATENATE("R9C",'Mapa final'!$P$57),"")</f>
        <v/>
      </c>
      <c r="X54" s="26" t="str">
        <f>IF(AND('Mapa final'!$Z$58="Muy Baja",'Mapa final'!$AB$58="Moderado"),CONCATENATE("R9C",'Mapa final'!$P$58),"")</f>
        <v/>
      </c>
      <c r="Y54" s="26" t="str">
        <f>IF(AND('Mapa final'!$Z$59="Muy Baja",'Mapa final'!$AB$59="Moderado"),CONCATENATE("R9C",'Mapa final'!$P$59),"")</f>
        <v/>
      </c>
      <c r="Z54" s="26" t="str">
        <f>IF(AND('Mapa final'!$Z$60="Muy Baja",'Mapa final'!$AB$60="Moderado"),CONCATENATE("R9C",'Mapa final'!$P$60),"")</f>
        <v/>
      </c>
      <c r="AA54" s="27" t="str">
        <f>IF(AND('Mapa final'!$Z$61="Muy Baja",'Mapa final'!$AB$61="Moderado"),CONCATENATE("R9C",'Mapa final'!$P$61),"")</f>
        <v/>
      </c>
      <c r="AB54" s="10" t="str">
        <f>IF(AND('Mapa final'!$Z$56="Muy Baja",'Mapa final'!$AB$56="Mayor"),CONCATENATE("R9C",'Mapa final'!$P$56),"")</f>
        <v/>
      </c>
      <c r="AC54" s="11" t="str">
        <f>IF(AND('Mapa final'!$Z$57="Muy Baja",'Mapa final'!$AB$57="Mayor"),CONCATENATE("R9C",'Mapa final'!$P$57),"")</f>
        <v/>
      </c>
      <c r="AD54" s="11" t="str">
        <f>IF(AND('Mapa final'!$Z$58="Muy Baja",'Mapa final'!$AB$58="Mayor"),CONCATENATE("R9C",'Mapa final'!$P$58),"")</f>
        <v/>
      </c>
      <c r="AE54" s="11" t="str">
        <f>IF(AND('Mapa final'!$Z$59="Muy Baja",'Mapa final'!$AB$59="Mayor"),CONCATENATE("R9C",'Mapa final'!$P$59),"")</f>
        <v/>
      </c>
      <c r="AF54" s="11" t="str">
        <f>IF(AND('Mapa final'!$Z$60="Muy Baja",'Mapa final'!$AB$60="Mayor"),CONCATENATE("R9C",'Mapa final'!$P$60),"")</f>
        <v/>
      </c>
      <c r="AG54" s="12" t="str">
        <f>IF(AND('Mapa final'!$Z$61="Muy Baja",'Mapa final'!$AB$61="Mayor"),CONCATENATE("R9C",'Mapa final'!$P$61),"")</f>
        <v/>
      </c>
      <c r="AH54" s="13" t="str">
        <f>IF(AND('Mapa final'!$Z$56="Muy Baja",'Mapa final'!$AB$56="Catastrófico"),CONCATENATE("R9C",'Mapa final'!$P$56),"")</f>
        <v/>
      </c>
      <c r="AI54" s="14" t="str">
        <f>IF(AND('Mapa final'!$Z$57="Muy Baja",'Mapa final'!$AB$57="Catastrófico"),CONCATENATE("R9C",'Mapa final'!$P$57),"")</f>
        <v/>
      </c>
      <c r="AJ54" s="14" t="str">
        <f>IF(AND('Mapa final'!$Z$58="Muy Baja",'Mapa final'!$AB$58="Catastrófico"),CONCATENATE("R9C",'Mapa final'!$P$58),"")</f>
        <v/>
      </c>
      <c r="AK54" s="14" t="str">
        <f>IF(AND('Mapa final'!$Z$59="Muy Baja",'Mapa final'!$AB$59="Catastrófico"),CONCATENATE("R9C",'Mapa final'!$P$59),"")</f>
        <v/>
      </c>
      <c r="AL54" s="14" t="str">
        <f>IF(AND('Mapa final'!$Z$60="Muy Baja",'Mapa final'!$AB$60="Catastrófico"),CONCATENATE("R9C",'Mapa final'!$P$60),"")</f>
        <v/>
      </c>
      <c r="AM54" s="15" t="str">
        <f>IF(AND('Mapa final'!$Z$61="Muy Baja",'Mapa final'!$AB$61="Catastrófico"),CONCATENATE("R9C",'Mapa final'!$P$61),"")</f>
        <v/>
      </c>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c r="CA54" s="41"/>
      <c r="CB54" s="41"/>
    </row>
    <row r="55" spans="1:80" ht="15.75" customHeight="1" thickBot="1" x14ac:dyDescent="0.3">
      <c r="A55" s="41"/>
      <c r="B55" s="218"/>
      <c r="C55" s="218"/>
      <c r="D55" s="219"/>
      <c r="E55" s="318"/>
      <c r="F55" s="319"/>
      <c r="G55" s="319"/>
      <c r="H55" s="319"/>
      <c r="I55" s="333"/>
      <c r="J55" s="37" t="str">
        <f>IF(AND('Mapa final'!$Z$62="Muy Baja",'Mapa final'!$AB$62="Leve"),CONCATENATE("R10C",'Mapa final'!$P$62),"")</f>
        <v/>
      </c>
      <c r="K55" s="38" t="str">
        <f>IF(AND('Mapa final'!$Z$63="Muy Baja",'Mapa final'!$AB$63="Leve"),CONCATENATE("R10C",'Mapa final'!$P$63),"")</f>
        <v/>
      </c>
      <c r="L55" s="38" t="str">
        <f>IF(AND('Mapa final'!$Z$64="Muy Baja",'Mapa final'!$AB$64="Leve"),CONCATENATE("R10C",'Mapa final'!$P$64),"")</f>
        <v/>
      </c>
      <c r="M55" s="38" t="str">
        <f>IF(AND('Mapa final'!$Z$65="Muy Baja",'Mapa final'!$AB$65="Leve"),CONCATENATE("R10C",'Mapa final'!$P$65),"")</f>
        <v/>
      </c>
      <c r="N55" s="38" t="str">
        <f>IF(AND('Mapa final'!$Z$66="Muy Baja",'Mapa final'!$AB$66="Leve"),CONCATENATE("R10C",'Mapa final'!$P$66),"")</f>
        <v/>
      </c>
      <c r="O55" s="39" t="str">
        <f>IF(AND('Mapa final'!$Z$67="Muy Baja",'Mapa final'!$AB$67="Leve"),CONCATENATE("R10C",'Mapa final'!$P$67),"")</f>
        <v/>
      </c>
      <c r="P55" s="37" t="str">
        <f>IF(AND('Mapa final'!$Z$62="Muy Baja",'Mapa final'!$AB$62="Menor"),CONCATENATE("R10C",'Mapa final'!$P$62),"")</f>
        <v/>
      </c>
      <c r="Q55" s="38" t="str">
        <f>IF(AND('Mapa final'!$Z$63="Muy Baja",'Mapa final'!$AB$63="Menor"),CONCATENATE("R10C",'Mapa final'!$P$63),"")</f>
        <v/>
      </c>
      <c r="R55" s="38" t="str">
        <f>IF(AND('Mapa final'!$Z$64="Muy Baja",'Mapa final'!$AB$64="Menor"),CONCATENATE("R10C",'Mapa final'!$P$64),"")</f>
        <v/>
      </c>
      <c r="S55" s="38" t="str">
        <f>IF(AND('Mapa final'!$Z$65="Muy Baja",'Mapa final'!$AB$65="Menor"),CONCATENATE("R10C",'Mapa final'!$P$65),"")</f>
        <v/>
      </c>
      <c r="T55" s="38" t="str">
        <f>IF(AND('Mapa final'!$Z$66="Muy Baja",'Mapa final'!$AB$66="Menor"),CONCATENATE("R10C",'Mapa final'!$P$66),"")</f>
        <v/>
      </c>
      <c r="U55" s="39" t="str">
        <f>IF(AND('Mapa final'!$Z$67="Muy Baja",'Mapa final'!$AB$67="Menor"),CONCATENATE("R10C",'Mapa final'!$P$67),"")</f>
        <v/>
      </c>
      <c r="V55" s="28" t="str">
        <f>IF(AND('Mapa final'!$Z$62="Muy Baja",'Mapa final'!$AB$62="Moderado"),CONCATENATE("R10C",'Mapa final'!$P$62),"")</f>
        <v/>
      </c>
      <c r="W55" s="29" t="str">
        <f>IF(AND('Mapa final'!$Z$63="Muy Baja",'Mapa final'!$AB$63="Moderado"),CONCATENATE("R10C",'Mapa final'!$P$63),"")</f>
        <v/>
      </c>
      <c r="X55" s="29" t="str">
        <f>IF(AND('Mapa final'!$Z$64="Muy Baja",'Mapa final'!$AB$64="Moderado"),CONCATENATE("R10C",'Mapa final'!$P$64),"")</f>
        <v/>
      </c>
      <c r="Y55" s="29" t="str">
        <f>IF(AND('Mapa final'!$Z$65="Muy Baja",'Mapa final'!$AB$65="Moderado"),CONCATENATE("R10C",'Mapa final'!$P$65),"")</f>
        <v/>
      </c>
      <c r="Z55" s="29" t="str">
        <f>IF(AND('Mapa final'!$Z$66="Muy Baja",'Mapa final'!$AB$66="Moderado"),CONCATENATE("R10C",'Mapa final'!$P$66),"")</f>
        <v/>
      </c>
      <c r="AA55" s="30" t="str">
        <f>IF(AND('Mapa final'!$Z$67="Muy Baja",'Mapa final'!$AB$67="Moderado"),CONCATENATE("R10C",'Mapa final'!$P$67),"")</f>
        <v/>
      </c>
      <c r="AB55" s="16" t="str">
        <f>IF(AND('Mapa final'!$Z$62="Muy Baja",'Mapa final'!$AB$62="Mayor"),CONCATENATE("R10C",'Mapa final'!$P$62),"")</f>
        <v/>
      </c>
      <c r="AC55" s="17" t="str">
        <f>IF(AND('Mapa final'!$Z$63="Muy Baja",'Mapa final'!$AB$63="Mayor"),CONCATENATE("R10C",'Mapa final'!$P$63),"")</f>
        <v/>
      </c>
      <c r="AD55" s="17" t="str">
        <f>IF(AND('Mapa final'!$Z$64="Muy Baja",'Mapa final'!$AB$64="Mayor"),CONCATENATE("R10C",'Mapa final'!$P$64),"")</f>
        <v/>
      </c>
      <c r="AE55" s="17" t="str">
        <f>IF(AND('Mapa final'!$Z$65="Muy Baja",'Mapa final'!$AB$65="Mayor"),CONCATENATE("R10C",'Mapa final'!$P$65),"")</f>
        <v/>
      </c>
      <c r="AF55" s="17" t="str">
        <f>IF(AND('Mapa final'!$Z$66="Muy Baja",'Mapa final'!$AB$66="Mayor"),CONCATENATE("R10C",'Mapa final'!$P$66),"")</f>
        <v/>
      </c>
      <c r="AG55" s="18" t="str">
        <f>IF(AND('Mapa final'!$Z$67="Muy Baja",'Mapa final'!$AB$67="Mayor"),CONCATENATE("R10C",'Mapa final'!$P$67),"")</f>
        <v/>
      </c>
      <c r="AH55" s="19" t="str">
        <f>IF(AND('Mapa final'!$Z$62="Muy Baja",'Mapa final'!$AB$62="Catastrófico"),CONCATENATE("R10C",'Mapa final'!$P$62),"")</f>
        <v/>
      </c>
      <c r="AI55" s="20" t="str">
        <f>IF(AND('Mapa final'!$Z$63="Muy Baja",'Mapa final'!$AB$63="Catastrófico"),CONCATENATE("R10C",'Mapa final'!$P$63),"")</f>
        <v/>
      </c>
      <c r="AJ55" s="20" t="str">
        <f>IF(AND('Mapa final'!$Z$64="Muy Baja",'Mapa final'!$AB$64="Catastrófico"),CONCATENATE("R10C",'Mapa final'!$P$64),"")</f>
        <v/>
      </c>
      <c r="AK55" s="20" t="str">
        <f>IF(AND('Mapa final'!$Z$65="Muy Baja",'Mapa final'!$AB$65="Catastrófico"),CONCATENATE("R10C",'Mapa final'!$P$65),"")</f>
        <v/>
      </c>
      <c r="AL55" s="20" t="str">
        <f>IF(AND('Mapa final'!$Z$66="Muy Baja",'Mapa final'!$AB$66="Catastrófico"),CONCATENATE("R10C",'Mapa final'!$P$66),"")</f>
        <v/>
      </c>
      <c r="AM55" s="21" t="str">
        <f>IF(AND('Mapa final'!$Z$67="Muy Baja",'Mapa final'!$AB$67="Catastrófico"),CONCATENATE("R10C",'Mapa final'!$P$67),"")</f>
        <v/>
      </c>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row>
    <row r="56" spans="1:80" x14ac:dyDescent="0.25">
      <c r="A56" s="41"/>
      <c r="B56" s="41"/>
      <c r="C56" s="41"/>
      <c r="D56" s="41"/>
      <c r="E56" s="41"/>
      <c r="F56" s="41"/>
      <c r="G56" s="41"/>
      <c r="H56" s="41"/>
      <c r="I56" s="41"/>
      <c r="J56" s="313" t="s">
        <v>40</v>
      </c>
      <c r="K56" s="314"/>
      <c r="L56" s="314"/>
      <c r="M56" s="314"/>
      <c r="N56" s="314"/>
      <c r="O56" s="331"/>
      <c r="P56" s="313" t="s">
        <v>41</v>
      </c>
      <c r="Q56" s="314"/>
      <c r="R56" s="314"/>
      <c r="S56" s="314"/>
      <c r="T56" s="314"/>
      <c r="U56" s="331"/>
      <c r="V56" s="313" t="s">
        <v>42</v>
      </c>
      <c r="W56" s="314"/>
      <c r="X56" s="314"/>
      <c r="Y56" s="314"/>
      <c r="Z56" s="314"/>
      <c r="AA56" s="331"/>
      <c r="AB56" s="313" t="s">
        <v>43</v>
      </c>
      <c r="AC56" s="352"/>
      <c r="AD56" s="314"/>
      <c r="AE56" s="314"/>
      <c r="AF56" s="314"/>
      <c r="AG56" s="331"/>
      <c r="AH56" s="313" t="s">
        <v>44</v>
      </c>
      <c r="AI56" s="314"/>
      <c r="AJ56" s="314"/>
      <c r="AK56" s="314"/>
      <c r="AL56" s="314"/>
      <c r="AM56" s="33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row>
    <row r="57" spans="1:80" x14ac:dyDescent="0.25">
      <c r="A57" s="41"/>
      <c r="B57" s="41"/>
      <c r="C57" s="41"/>
      <c r="D57" s="41"/>
      <c r="E57" s="41"/>
      <c r="F57" s="41"/>
      <c r="G57" s="41"/>
      <c r="H57" s="41"/>
      <c r="I57" s="41"/>
      <c r="J57" s="317"/>
      <c r="K57" s="316"/>
      <c r="L57" s="316"/>
      <c r="M57" s="316"/>
      <c r="N57" s="316"/>
      <c r="O57" s="332"/>
      <c r="P57" s="317"/>
      <c r="Q57" s="316"/>
      <c r="R57" s="316"/>
      <c r="S57" s="316"/>
      <c r="T57" s="316"/>
      <c r="U57" s="332"/>
      <c r="V57" s="317"/>
      <c r="W57" s="316"/>
      <c r="X57" s="316"/>
      <c r="Y57" s="316"/>
      <c r="Z57" s="316"/>
      <c r="AA57" s="332"/>
      <c r="AB57" s="317"/>
      <c r="AC57" s="316"/>
      <c r="AD57" s="316"/>
      <c r="AE57" s="316"/>
      <c r="AF57" s="316"/>
      <c r="AG57" s="332"/>
      <c r="AH57" s="317"/>
      <c r="AI57" s="316"/>
      <c r="AJ57" s="316"/>
      <c r="AK57" s="316"/>
      <c r="AL57" s="316"/>
      <c r="AM57" s="332"/>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row>
    <row r="58" spans="1:80" x14ac:dyDescent="0.25">
      <c r="A58" s="41"/>
      <c r="B58" s="41"/>
      <c r="C58" s="41"/>
      <c r="D58" s="41"/>
      <c r="E58" s="41"/>
      <c r="F58" s="41"/>
      <c r="G58" s="41"/>
      <c r="H58" s="41"/>
      <c r="I58" s="41"/>
      <c r="J58" s="317"/>
      <c r="K58" s="316"/>
      <c r="L58" s="316"/>
      <c r="M58" s="316"/>
      <c r="N58" s="316"/>
      <c r="O58" s="332"/>
      <c r="P58" s="317"/>
      <c r="Q58" s="316"/>
      <c r="R58" s="316"/>
      <c r="S58" s="316"/>
      <c r="T58" s="316"/>
      <c r="U58" s="332"/>
      <c r="V58" s="317"/>
      <c r="W58" s="316"/>
      <c r="X58" s="316"/>
      <c r="Y58" s="316"/>
      <c r="Z58" s="316"/>
      <c r="AA58" s="332"/>
      <c r="AB58" s="317"/>
      <c r="AC58" s="316"/>
      <c r="AD58" s="316"/>
      <c r="AE58" s="316"/>
      <c r="AF58" s="316"/>
      <c r="AG58" s="332"/>
      <c r="AH58" s="317"/>
      <c r="AI58" s="316"/>
      <c r="AJ58" s="316"/>
      <c r="AK58" s="316"/>
      <c r="AL58" s="316"/>
      <c r="AM58" s="332"/>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c r="CB58" s="41"/>
    </row>
    <row r="59" spans="1:80" x14ac:dyDescent="0.25">
      <c r="A59" s="41"/>
      <c r="B59" s="41"/>
      <c r="C59" s="41"/>
      <c r="D59" s="41"/>
      <c r="E59" s="41"/>
      <c r="F59" s="41"/>
      <c r="G59" s="41"/>
      <c r="H59" s="41"/>
      <c r="I59" s="41"/>
      <c r="J59" s="317"/>
      <c r="K59" s="316"/>
      <c r="L59" s="316"/>
      <c r="M59" s="316"/>
      <c r="N59" s="316"/>
      <c r="O59" s="332"/>
      <c r="P59" s="317"/>
      <c r="Q59" s="316"/>
      <c r="R59" s="316"/>
      <c r="S59" s="316"/>
      <c r="T59" s="316"/>
      <c r="U59" s="332"/>
      <c r="V59" s="317"/>
      <c r="W59" s="316"/>
      <c r="X59" s="316"/>
      <c r="Y59" s="316"/>
      <c r="Z59" s="316"/>
      <c r="AA59" s="332"/>
      <c r="AB59" s="317"/>
      <c r="AC59" s="316"/>
      <c r="AD59" s="316"/>
      <c r="AE59" s="316"/>
      <c r="AF59" s="316"/>
      <c r="AG59" s="332"/>
      <c r="AH59" s="317"/>
      <c r="AI59" s="316"/>
      <c r="AJ59" s="316"/>
      <c r="AK59" s="316"/>
      <c r="AL59" s="316"/>
      <c r="AM59" s="332"/>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row>
    <row r="60" spans="1:80" x14ac:dyDescent="0.25">
      <c r="A60" s="41"/>
      <c r="B60" s="41"/>
      <c r="C60" s="41"/>
      <c r="D60" s="41"/>
      <c r="E60" s="41"/>
      <c r="F60" s="41"/>
      <c r="G60" s="41"/>
      <c r="H60" s="41"/>
      <c r="I60" s="41"/>
      <c r="J60" s="317"/>
      <c r="K60" s="316"/>
      <c r="L60" s="316"/>
      <c r="M60" s="316"/>
      <c r="N60" s="316"/>
      <c r="O60" s="332"/>
      <c r="P60" s="317"/>
      <c r="Q60" s="316"/>
      <c r="R60" s="316"/>
      <c r="S60" s="316"/>
      <c r="T60" s="316"/>
      <c r="U60" s="332"/>
      <c r="V60" s="317"/>
      <c r="W60" s="316"/>
      <c r="X60" s="316"/>
      <c r="Y60" s="316"/>
      <c r="Z60" s="316"/>
      <c r="AA60" s="332"/>
      <c r="AB60" s="317"/>
      <c r="AC60" s="316"/>
      <c r="AD60" s="316"/>
      <c r="AE60" s="316"/>
      <c r="AF60" s="316"/>
      <c r="AG60" s="332"/>
      <c r="AH60" s="317"/>
      <c r="AI60" s="316"/>
      <c r="AJ60" s="316"/>
      <c r="AK60" s="316"/>
      <c r="AL60" s="316"/>
      <c r="AM60" s="332"/>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row>
    <row r="61" spans="1:80" ht="15.75" thickBot="1" x14ac:dyDescent="0.3">
      <c r="A61" s="41"/>
      <c r="B61" s="41"/>
      <c r="C61" s="41"/>
      <c r="D61" s="41"/>
      <c r="E61" s="41"/>
      <c r="F61" s="41"/>
      <c r="G61" s="41"/>
      <c r="H61" s="41"/>
      <c r="I61" s="41"/>
      <c r="J61" s="318"/>
      <c r="K61" s="319"/>
      <c r="L61" s="319"/>
      <c r="M61" s="319"/>
      <c r="N61" s="319"/>
      <c r="O61" s="333"/>
      <c r="P61" s="318"/>
      <c r="Q61" s="319"/>
      <c r="R61" s="319"/>
      <c r="S61" s="319"/>
      <c r="T61" s="319"/>
      <c r="U61" s="333"/>
      <c r="V61" s="318"/>
      <c r="W61" s="319"/>
      <c r="X61" s="319"/>
      <c r="Y61" s="319"/>
      <c r="Z61" s="319"/>
      <c r="AA61" s="333"/>
      <c r="AB61" s="318"/>
      <c r="AC61" s="319"/>
      <c r="AD61" s="319"/>
      <c r="AE61" s="319"/>
      <c r="AF61" s="319"/>
      <c r="AG61" s="333"/>
      <c r="AH61" s="318"/>
      <c r="AI61" s="319"/>
      <c r="AJ61" s="319"/>
      <c r="AK61" s="319"/>
      <c r="AL61" s="319"/>
      <c r="AM61" s="333"/>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c r="CA61" s="41"/>
      <c r="CB61" s="41"/>
    </row>
    <row r="62" spans="1:80" x14ac:dyDescent="0.25">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row>
    <row r="63" spans="1:80" ht="15" customHeight="1" x14ac:dyDescent="0.25">
      <c r="A63" s="41"/>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1"/>
      <c r="AV63" s="41"/>
      <c r="AW63" s="41"/>
      <c r="AX63" s="41"/>
      <c r="AY63" s="41"/>
      <c r="AZ63" s="41"/>
      <c r="BA63" s="41"/>
      <c r="BB63" s="41"/>
      <c r="BC63" s="41"/>
      <c r="BD63" s="41"/>
      <c r="BE63" s="41"/>
      <c r="BF63" s="41"/>
      <c r="BG63" s="41"/>
      <c r="BH63" s="41"/>
    </row>
    <row r="64" spans="1:80" ht="15" customHeight="1" x14ac:dyDescent="0.25">
      <c r="A64" s="41"/>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1"/>
      <c r="AV64" s="41"/>
      <c r="AW64" s="41"/>
      <c r="AX64" s="41"/>
      <c r="AY64" s="41"/>
      <c r="AZ64" s="41"/>
      <c r="BA64" s="41"/>
      <c r="BB64" s="41"/>
      <c r="BC64" s="41"/>
      <c r="BD64" s="41"/>
      <c r="BE64" s="41"/>
      <c r="BF64" s="41"/>
      <c r="BG64" s="41"/>
      <c r="BH64" s="41"/>
    </row>
    <row r="65" spans="1:60" x14ac:dyDescent="0.25">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row>
    <row r="66" spans="1:60" x14ac:dyDescent="0.25">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row>
    <row r="67" spans="1:60" x14ac:dyDescent="0.25">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row>
    <row r="68" spans="1:60" x14ac:dyDescent="0.25">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row>
    <row r="69" spans="1:60" x14ac:dyDescent="0.25">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row>
    <row r="70" spans="1:60" x14ac:dyDescent="0.25">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row>
    <row r="71" spans="1:60" x14ac:dyDescent="0.25">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row>
    <row r="72" spans="1:60" x14ac:dyDescent="0.25">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row>
    <row r="73" spans="1:60" x14ac:dyDescent="0.25">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row>
    <row r="74" spans="1:60" x14ac:dyDescent="0.25">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row>
    <row r="75" spans="1:60" x14ac:dyDescent="0.25">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row>
    <row r="76" spans="1:60" x14ac:dyDescent="0.25">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row>
    <row r="77" spans="1:60" x14ac:dyDescent="0.25">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row>
    <row r="78" spans="1:60" x14ac:dyDescent="0.25">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row>
    <row r="79" spans="1:60" x14ac:dyDescent="0.25">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row>
    <row r="80" spans="1:60" x14ac:dyDescent="0.25">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row>
    <row r="81" spans="1:60" x14ac:dyDescent="0.25">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row>
    <row r="82" spans="1:60" x14ac:dyDescent="0.25">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row>
    <row r="83" spans="1:60" x14ac:dyDescent="0.25">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row>
    <row r="84" spans="1:60" x14ac:dyDescent="0.25">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row>
    <row r="85" spans="1:60" x14ac:dyDescent="0.25">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AC85" s="41"/>
      <c r="AD85" s="41"/>
      <c r="AE85" s="41"/>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row>
    <row r="86" spans="1:60" x14ac:dyDescent="0.25">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row>
    <row r="87" spans="1:60" x14ac:dyDescent="0.25">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row>
    <row r="88" spans="1:60" x14ac:dyDescent="0.25">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row>
    <row r="89" spans="1:60" x14ac:dyDescent="0.25">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row>
    <row r="90" spans="1:60" x14ac:dyDescent="0.25">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row>
    <row r="91" spans="1:60" x14ac:dyDescent="0.25">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row>
    <row r="92" spans="1:60" x14ac:dyDescent="0.25">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row>
    <row r="93" spans="1:60" x14ac:dyDescent="0.25">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row>
    <row r="94" spans="1:60" x14ac:dyDescent="0.25">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row>
    <row r="95" spans="1:60" x14ac:dyDescent="0.25">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row>
    <row r="96" spans="1:60" x14ac:dyDescent="0.25">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row>
    <row r="97" spans="1:60" x14ac:dyDescent="0.25">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row>
    <row r="98" spans="1:60" x14ac:dyDescent="0.25">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row>
    <row r="99" spans="1:60" x14ac:dyDescent="0.25">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row>
    <row r="100" spans="1:60" x14ac:dyDescent="0.25">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row>
    <row r="101" spans="1:60" x14ac:dyDescent="0.25">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row>
    <row r="102" spans="1:60" x14ac:dyDescent="0.25">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row>
    <row r="103" spans="1:60" x14ac:dyDescent="0.25">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row>
    <row r="104" spans="1:60" x14ac:dyDescent="0.25">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row>
    <row r="105" spans="1:60" x14ac:dyDescent="0.25">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row>
    <row r="106" spans="1:60" x14ac:dyDescent="0.25">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row>
    <row r="107" spans="1:60" x14ac:dyDescent="0.25">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row>
    <row r="108" spans="1:60" x14ac:dyDescent="0.25">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row>
    <row r="109" spans="1:60" x14ac:dyDescent="0.25">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row>
    <row r="110" spans="1:60" x14ac:dyDescent="0.25">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row>
    <row r="111" spans="1:60" x14ac:dyDescent="0.25">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row>
    <row r="112" spans="1:60" x14ac:dyDescent="0.25">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row>
    <row r="113" spans="1:60" x14ac:dyDescent="0.25">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row>
    <row r="114" spans="1:60" x14ac:dyDescent="0.25">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row>
    <row r="115" spans="1:60" x14ac:dyDescent="0.25">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row>
    <row r="116" spans="1:60" x14ac:dyDescent="0.25">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row>
    <row r="117" spans="1:60" x14ac:dyDescent="0.25">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row>
    <row r="118" spans="1:60" x14ac:dyDescent="0.25">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row>
    <row r="119" spans="1:60" x14ac:dyDescent="0.25">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row>
    <row r="120" spans="1:60" x14ac:dyDescent="0.25">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row>
    <row r="121" spans="1:60" x14ac:dyDescent="0.25">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row>
    <row r="122" spans="1:60" x14ac:dyDescent="0.25">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row>
    <row r="123" spans="1:60" x14ac:dyDescent="0.25">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row>
    <row r="124" spans="1:60" x14ac:dyDescent="0.25">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row>
    <row r="125" spans="1:60" x14ac:dyDescent="0.25">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row>
    <row r="126" spans="1:60" x14ac:dyDescent="0.25">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row>
    <row r="127" spans="1:60" x14ac:dyDescent="0.25">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row>
    <row r="128" spans="1:60" x14ac:dyDescent="0.25">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row>
    <row r="129" spans="1:60" x14ac:dyDescent="0.25">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row>
    <row r="130" spans="1:60" x14ac:dyDescent="0.25">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row>
    <row r="131" spans="1:60" x14ac:dyDescent="0.25">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row>
    <row r="132" spans="1:60" x14ac:dyDescent="0.25">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row>
    <row r="133" spans="1:60" x14ac:dyDescent="0.25">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row>
    <row r="134" spans="1:60" x14ac:dyDescent="0.25">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row>
    <row r="135" spans="1:60" x14ac:dyDescent="0.25">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row>
    <row r="136" spans="1:60" x14ac:dyDescent="0.25">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row>
    <row r="137" spans="1:60" x14ac:dyDescent="0.25">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row>
    <row r="138" spans="1:60" x14ac:dyDescent="0.25">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row>
    <row r="139" spans="1:60" x14ac:dyDescent="0.25">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row>
    <row r="140" spans="1:60" x14ac:dyDescent="0.25">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row>
    <row r="141" spans="1:60" x14ac:dyDescent="0.25">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row>
    <row r="142" spans="1:60" x14ac:dyDescent="0.25">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row>
    <row r="143" spans="1:60" x14ac:dyDescent="0.25">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row>
    <row r="144" spans="1:60" x14ac:dyDescent="0.25">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row>
    <row r="145" spans="1:60" x14ac:dyDescent="0.25">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row>
    <row r="146" spans="1:60" x14ac:dyDescent="0.25">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row>
    <row r="147" spans="1:60" x14ac:dyDescent="0.25">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row>
    <row r="148" spans="1:60" x14ac:dyDescent="0.25">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row>
    <row r="149" spans="1:60" x14ac:dyDescent="0.25">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row>
    <row r="150" spans="1:60" x14ac:dyDescent="0.25">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row>
    <row r="151" spans="1:60" x14ac:dyDescent="0.25">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row>
    <row r="152" spans="1:60" x14ac:dyDescent="0.25">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row>
    <row r="153" spans="1:60" x14ac:dyDescent="0.25">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row>
    <row r="154" spans="1:60" x14ac:dyDescent="0.25">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row>
    <row r="155" spans="1:60" x14ac:dyDescent="0.25">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row>
    <row r="156" spans="1:60" x14ac:dyDescent="0.25">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row>
    <row r="157" spans="1:60" x14ac:dyDescent="0.25">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row>
    <row r="158" spans="1:60" x14ac:dyDescent="0.25">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row>
    <row r="159" spans="1:60" x14ac:dyDescent="0.25">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row>
    <row r="160" spans="1:60" x14ac:dyDescent="0.25">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row>
    <row r="161" spans="1:60" x14ac:dyDescent="0.25">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row>
    <row r="162" spans="1:60" x14ac:dyDescent="0.25">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row>
    <row r="163" spans="1:60" x14ac:dyDescent="0.25">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row>
    <row r="164" spans="1:60" x14ac:dyDescent="0.25">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row>
    <row r="165" spans="1:60" x14ac:dyDescent="0.25">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1"/>
    </row>
    <row r="166" spans="1:60" x14ac:dyDescent="0.25">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row>
    <row r="167" spans="1:60" x14ac:dyDescent="0.25">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row>
    <row r="168" spans="1:60" x14ac:dyDescent="0.25">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row>
    <row r="169" spans="1:60" x14ac:dyDescent="0.25">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row>
    <row r="170" spans="1:60" x14ac:dyDescent="0.25">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row>
    <row r="171" spans="1:60" x14ac:dyDescent="0.25">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c r="BH171" s="41"/>
    </row>
    <row r="172" spans="1:60" x14ac:dyDescent="0.25">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c r="BH172" s="41"/>
    </row>
    <row r="173" spans="1:60" x14ac:dyDescent="0.25">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row>
    <row r="174" spans="1:60" x14ac:dyDescent="0.25">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row>
    <row r="175" spans="1:60" x14ac:dyDescent="0.25">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row>
    <row r="176" spans="1:60" x14ac:dyDescent="0.25">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1"/>
      <c r="BD176" s="41"/>
      <c r="BE176" s="41"/>
      <c r="BF176" s="41"/>
      <c r="BG176" s="41"/>
      <c r="BH176" s="41"/>
    </row>
    <row r="177" spans="1:60" x14ac:dyDescent="0.25">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1"/>
      <c r="BD177" s="41"/>
      <c r="BE177" s="41"/>
      <c r="BF177" s="41"/>
      <c r="BG177" s="41"/>
      <c r="BH177" s="41"/>
    </row>
    <row r="178" spans="1:60" x14ac:dyDescent="0.25">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c r="BC178" s="41"/>
      <c r="BD178" s="41"/>
      <c r="BE178" s="41"/>
      <c r="BF178" s="41"/>
      <c r="BG178" s="41"/>
      <c r="BH178" s="41"/>
    </row>
    <row r="179" spans="1:60" x14ac:dyDescent="0.25">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c r="BD179" s="41"/>
      <c r="BE179" s="41"/>
      <c r="BF179" s="41"/>
      <c r="BG179" s="41"/>
      <c r="BH179" s="41"/>
    </row>
    <row r="180" spans="1:60" x14ac:dyDescent="0.25">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row>
    <row r="181" spans="1:60" x14ac:dyDescent="0.25">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1"/>
      <c r="BD181" s="41"/>
      <c r="BE181" s="41"/>
      <c r="BF181" s="41"/>
      <c r="BG181" s="41"/>
      <c r="BH181" s="41"/>
    </row>
    <row r="182" spans="1:60" x14ac:dyDescent="0.25">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row>
    <row r="183" spans="1:60" x14ac:dyDescent="0.25">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41"/>
      <c r="BH183" s="41"/>
    </row>
    <row r="184" spans="1:60" x14ac:dyDescent="0.25">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c r="BD184" s="41"/>
      <c r="BE184" s="41"/>
      <c r="BF184" s="41"/>
      <c r="BG184" s="41"/>
      <c r="BH184" s="41"/>
    </row>
    <row r="185" spans="1:60" x14ac:dyDescent="0.25">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41"/>
      <c r="BB185" s="41"/>
      <c r="BC185" s="41"/>
      <c r="BD185" s="41"/>
      <c r="BE185" s="41"/>
      <c r="BF185" s="41"/>
      <c r="BG185" s="41"/>
      <c r="BH185" s="41"/>
    </row>
    <row r="186" spans="1:60" x14ac:dyDescent="0.25">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1"/>
      <c r="BD186" s="41"/>
      <c r="BE186" s="41"/>
      <c r="BF186" s="41"/>
      <c r="BG186" s="41"/>
      <c r="BH186" s="41"/>
    </row>
    <row r="187" spans="1:60" x14ac:dyDescent="0.25">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c r="BC187" s="41"/>
      <c r="BD187" s="41"/>
      <c r="BE187" s="41"/>
      <c r="BF187" s="41"/>
      <c r="BG187" s="41"/>
      <c r="BH187" s="41"/>
    </row>
    <row r="188" spans="1:60" x14ac:dyDescent="0.25">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c r="BD188" s="41"/>
      <c r="BE188" s="41"/>
      <c r="BF188" s="41"/>
      <c r="BG188" s="41"/>
      <c r="BH188" s="41"/>
    </row>
    <row r="189" spans="1:60" x14ac:dyDescent="0.25">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c r="BB189" s="41"/>
      <c r="BC189" s="41"/>
      <c r="BD189" s="41"/>
      <c r="BE189" s="41"/>
      <c r="BF189" s="41"/>
      <c r="BG189" s="41"/>
      <c r="BH189" s="41"/>
    </row>
    <row r="190" spans="1:60" x14ac:dyDescent="0.25">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41"/>
      <c r="BB190" s="41"/>
      <c r="BC190" s="41"/>
      <c r="BD190" s="41"/>
      <c r="BE190" s="41"/>
      <c r="BF190" s="41"/>
      <c r="BG190" s="41"/>
      <c r="BH190" s="41"/>
    </row>
    <row r="191" spans="1:60" x14ac:dyDescent="0.25">
      <c r="A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41"/>
      <c r="BB191" s="41"/>
      <c r="BC191" s="41"/>
      <c r="BD191" s="41"/>
      <c r="BE191" s="41"/>
      <c r="BF191" s="41"/>
      <c r="BG191" s="41"/>
      <c r="BH191" s="41"/>
    </row>
    <row r="192" spans="1:60" x14ac:dyDescent="0.25">
      <c r="A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c r="BB192" s="41"/>
      <c r="BC192" s="41"/>
      <c r="BD192" s="41"/>
      <c r="BE192" s="41"/>
      <c r="BF192" s="41"/>
      <c r="BG192" s="41"/>
      <c r="BH192" s="41"/>
    </row>
    <row r="193" spans="1:60" x14ac:dyDescent="0.25">
      <c r="A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c r="BC193" s="41"/>
      <c r="BD193" s="41"/>
      <c r="BE193" s="41"/>
      <c r="BF193" s="41"/>
      <c r="BG193" s="41"/>
      <c r="BH193" s="41"/>
    </row>
    <row r="194" spans="1:60" x14ac:dyDescent="0.25">
      <c r="A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c r="BC194" s="41"/>
      <c r="BD194" s="41"/>
      <c r="BE194" s="41"/>
      <c r="BF194" s="41"/>
      <c r="BG194" s="41"/>
      <c r="BH194" s="41"/>
    </row>
    <row r="195" spans="1:60" x14ac:dyDescent="0.25">
      <c r="A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c r="BB195" s="41"/>
      <c r="BC195" s="41"/>
      <c r="BD195" s="41"/>
      <c r="BE195" s="41"/>
      <c r="BF195" s="41"/>
      <c r="BG195" s="41"/>
      <c r="BH195" s="41"/>
    </row>
    <row r="196" spans="1:60" x14ac:dyDescent="0.25">
      <c r="A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c r="BB196" s="41"/>
      <c r="BC196" s="41"/>
      <c r="BD196" s="41"/>
      <c r="BE196" s="41"/>
      <c r="BF196" s="41"/>
      <c r="BG196" s="41"/>
      <c r="BH196" s="41"/>
    </row>
    <row r="197" spans="1:60" x14ac:dyDescent="0.25">
      <c r="A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41"/>
      <c r="AJ197" s="41"/>
      <c r="AK197" s="41"/>
      <c r="AL197" s="41"/>
      <c r="AM197" s="41"/>
      <c r="AN197" s="41"/>
      <c r="AO197" s="41"/>
      <c r="AP197" s="41"/>
      <c r="AQ197" s="41"/>
      <c r="AR197" s="41"/>
      <c r="AS197" s="41"/>
      <c r="AT197" s="41"/>
      <c r="AU197" s="41"/>
      <c r="AV197" s="41"/>
      <c r="AW197" s="41"/>
      <c r="AX197" s="41"/>
      <c r="AY197" s="41"/>
      <c r="AZ197" s="41"/>
      <c r="BA197" s="41"/>
      <c r="BB197" s="41"/>
      <c r="BC197" s="41"/>
      <c r="BD197" s="41"/>
      <c r="BE197" s="41"/>
      <c r="BF197" s="41"/>
      <c r="BG197" s="41"/>
      <c r="BH197" s="41"/>
    </row>
    <row r="198" spans="1:60" x14ac:dyDescent="0.25">
      <c r="A198" s="41"/>
      <c r="J198" s="41"/>
      <c r="K198" s="41"/>
      <c r="L198" s="41"/>
      <c r="M198" s="41"/>
      <c r="N198" s="41"/>
      <c r="O198" s="41"/>
      <c r="P198" s="41"/>
      <c r="Q198" s="41"/>
      <c r="R198" s="41"/>
      <c r="S198" s="41"/>
      <c r="T198" s="41"/>
      <c r="U198" s="41"/>
      <c r="V198" s="41"/>
      <c r="W198" s="41"/>
      <c r="X198" s="41"/>
      <c r="Y198" s="41"/>
      <c r="Z198" s="41"/>
      <c r="AA198" s="41"/>
      <c r="AB198" s="41"/>
      <c r="AC198" s="41"/>
      <c r="AD198" s="41"/>
      <c r="AE198" s="41"/>
      <c r="AF198" s="41"/>
      <c r="AG198" s="41"/>
      <c r="AH198" s="41"/>
      <c r="AI198" s="41"/>
      <c r="AJ198" s="41"/>
      <c r="AK198" s="41"/>
      <c r="AL198" s="41"/>
      <c r="AM198" s="41"/>
      <c r="AN198" s="41"/>
      <c r="AO198" s="41"/>
      <c r="AP198" s="41"/>
      <c r="AQ198" s="41"/>
      <c r="AR198" s="41"/>
      <c r="AS198" s="41"/>
      <c r="AT198" s="41"/>
      <c r="AU198" s="41"/>
      <c r="AV198" s="41"/>
      <c r="AW198" s="41"/>
      <c r="AX198" s="41"/>
      <c r="AY198" s="41"/>
      <c r="AZ198" s="41"/>
      <c r="BA198" s="41"/>
      <c r="BB198" s="41"/>
      <c r="BC198" s="41"/>
      <c r="BD198" s="41"/>
      <c r="BE198" s="41"/>
      <c r="BF198" s="41"/>
      <c r="BG198" s="41"/>
      <c r="BH198" s="41"/>
    </row>
    <row r="199" spans="1:60" x14ac:dyDescent="0.25">
      <c r="A199" s="41"/>
      <c r="J199" s="41"/>
      <c r="K199" s="41"/>
      <c r="L199" s="41"/>
      <c r="M199" s="41"/>
      <c r="N199" s="41"/>
      <c r="O199" s="41"/>
      <c r="P199" s="41"/>
      <c r="Q199" s="41"/>
      <c r="R199" s="41"/>
      <c r="S199" s="41"/>
      <c r="T199" s="41"/>
      <c r="U199" s="41"/>
      <c r="V199" s="41"/>
      <c r="W199" s="41"/>
      <c r="X199" s="41"/>
      <c r="Y199" s="41"/>
      <c r="Z199" s="41"/>
      <c r="AA199" s="41"/>
      <c r="AB199" s="41"/>
      <c r="AC199" s="41"/>
      <c r="AD199" s="41"/>
      <c r="AE199" s="41"/>
      <c r="AF199" s="41"/>
      <c r="AG199" s="41"/>
      <c r="AH199" s="41"/>
      <c r="AI199" s="41"/>
      <c r="AJ199" s="41"/>
      <c r="AK199" s="41"/>
      <c r="AL199" s="41"/>
      <c r="AM199" s="41"/>
      <c r="AN199" s="41"/>
      <c r="AO199" s="41"/>
      <c r="AP199" s="41"/>
      <c r="AQ199" s="41"/>
      <c r="AR199" s="41"/>
      <c r="AS199" s="41"/>
      <c r="AT199" s="41"/>
      <c r="AU199" s="41"/>
      <c r="AV199" s="41"/>
      <c r="AW199" s="41"/>
      <c r="AX199" s="41"/>
      <c r="AY199" s="41"/>
      <c r="AZ199" s="41"/>
      <c r="BA199" s="41"/>
      <c r="BB199" s="41"/>
      <c r="BC199" s="41"/>
      <c r="BD199" s="41"/>
      <c r="BE199" s="41"/>
      <c r="BF199" s="41"/>
      <c r="BG199" s="41"/>
      <c r="BH199" s="41"/>
    </row>
    <row r="200" spans="1:60" x14ac:dyDescent="0.25">
      <c r="A200" s="41"/>
      <c r="J200" s="41"/>
      <c r="K200" s="41"/>
      <c r="L200" s="41"/>
      <c r="M200" s="41"/>
      <c r="N200" s="41"/>
      <c r="O200" s="41"/>
      <c r="P200" s="41"/>
      <c r="Q200" s="41"/>
      <c r="R200" s="41"/>
      <c r="S200" s="41"/>
      <c r="T200" s="41"/>
      <c r="U200" s="41"/>
      <c r="V200" s="41"/>
      <c r="W200" s="41"/>
      <c r="X200" s="41"/>
      <c r="Y200" s="41"/>
      <c r="Z200" s="41"/>
      <c r="AA200" s="41"/>
      <c r="AB200" s="41"/>
      <c r="AC200" s="41"/>
      <c r="AD200" s="41"/>
      <c r="AE200" s="41"/>
      <c r="AF200" s="41"/>
      <c r="AG200" s="41"/>
      <c r="AH200" s="41"/>
      <c r="AI200" s="41"/>
      <c r="AJ200" s="41"/>
      <c r="AK200" s="41"/>
      <c r="AL200" s="41"/>
      <c r="AM200" s="41"/>
      <c r="AN200" s="41"/>
      <c r="AO200" s="41"/>
      <c r="AP200" s="41"/>
      <c r="AQ200" s="41"/>
      <c r="AR200" s="41"/>
      <c r="AS200" s="41"/>
      <c r="AT200" s="41"/>
      <c r="AU200" s="41"/>
      <c r="AV200" s="41"/>
      <c r="AW200" s="41"/>
      <c r="AX200" s="41"/>
      <c r="AY200" s="41"/>
      <c r="AZ200" s="41"/>
      <c r="BA200" s="41"/>
      <c r="BB200" s="41"/>
      <c r="BC200" s="41"/>
      <c r="BD200" s="41"/>
      <c r="BE200" s="41"/>
      <c r="BF200" s="41"/>
      <c r="BG200" s="41"/>
      <c r="BH200" s="41"/>
    </row>
    <row r="201" spans="1:60" x14ac:dyDescent="0.25">
      <c r="A201" s="41"/>
      <c r="J201" s="41"/>
      <c r="K201" s="41"/>
      <c r="L201" s="41"/>
      <c r="M201" s="41"/>
      <c r="N201" s="41"/>
      <c r="O201" s="41"/>
      <c r="P201" s="41"/>
      <c r="Q201" s="41"/>
      <c r="R201" s="41"/>
      <c r="S201" s="41"/>
      <c r="T201" s="41"/>
      <c r="U201" s="41"/>
      <c r="V201" s="41"/>
      <c r="W201" s="41"/>
      <c r="X201" s="41"/>
      <c r="Y201" s="41"/>
      <c r="Z201" s="41"/>
      <c r="AA201" s="41"/>
      <c r="AB201" s="41"/>
      <c r="AC201" s="41"/>
      <c r="AD201" s="41"/>
      <c r="AE201" s="41"/>
      <c r="AF201" s="41"/>
      <c r="AG201" s="41"/>
      <c r="AH201" s="41"/>
      <c r="AI201" s="41"/>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41"/>
      <c r="BF201" s="41"/>
      <c r="BG201" s="41"/>
      <c r="BH201" s="41"/>
    </row>
    <row r="202" spans="1:60" x14ac:dyDescent="0.25">
      <c r="A202" s="41"/>
      <c r="J202" s="41"/>
      <c r="K202" s="41"/>
      <c r="L202" s="41"/>
      <c r="M202" s="41"/>
      <c r="N202" s="41"/>
      <c r="O202" s="41"/>
      <c r="P202" s="41"/>
      <c r="Q202" s="41"/>
      <c r="R202" s="41"/>
      <c r="S202" s="41"/>
      <c r="T202" s="41"/>
      <c r="U202" s="41"/>
      <c r="V202" s="41"/>
      <c r="W202" s="41"/>
      <c r="X202" s="41"/>
      <c r="Y202" s="41"/>
      <c r="Z202" s="41"/>
      <c r="AA202" s="41"/>
      <c r="AB202" s="41"/>
      <c r="AC202" s="41"/>
      <c r="AD202" s="41"/>
      <c r="AE202" s="41"/>
      <c r="AF202" s="41"/>
      <c r="AG202" s="41"/>
      <c r="AH202" s="41"/>
      <c r="AI202" s="41"/>
      <c r="AJ202" s="41"/>
      <c r="AK202" s="41"/>
      <c r="AL202" s="41"/>
      <c r="AM202" s="41"/>
      <c r="AN202" s="41"/>
      <c r="AO202" s="41"/>
      <c r="AP202" s="41"/>
      <c r="AQ202" s="41"/>
      <c r="AR202" s="41"/>
      <c r="AS202" s="41"/>
      <c r="AT202" s="41"/>
      <c r="AU202" s="41"/>
      <c r="AV202" s="41"/>
      <c r="AW202" s="41"/>
      <c r="AX202" s="41"/>
      <c r="AY202" s="41"/>
      <c r="AZ202" s="41"/>
      <c r="BA202" s="41"/>
      <c r="BB202" s="41"/>
      <c r="BC202" s="41"/>
      <c r="BD202" s="41"/>
      <c r="BE202" s="41"/>
      <c r="BF202" s="41"/>
      <c r="BG202" s="41"/>
      <c r="BH202" s="41"/>
    </row>
    <row r="203" spans="1:60" x14ac:dyDescent="0.25">
      <c r="A203" s="41"/>
      <c r="J203" s="41"/>
      <c r="K203" s="41"/>
      <c r="L203" s="41"/>
      <c r="M203" s="41"/>
      <c r="N203" s="41"/>
      <c r="O203" s="41"/>
      <c r="P203" s="41"/>
      <c r="Q203" s="41"/>
      <c r="R203" s="41"/>
      <c r="S203" s="41"/>
      <c r="T203" s="41"/>
      <c r="U203" s="41"/>
      <c r="V203" s="41"/>
      <c r="W203" s="41"/>
      <c r="X203" s="41"/>
      <c r="Y203" s="41"/>
      <c r="Z203" s="41"/>
      <c r="AA203" s="41"/>
      <c r="AB203" s="41"/>
      <c r="AC203" s="41"/>
      <c r="AD203" s="41"/>
      <c r="AE203" s="41"/>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c r="BC203" s="41"/>
      <c r="BD203" s="41"/>
      <c r="BE203" s="41"/>
      <c r="BF203" s="41"/>
      <c r="BG203" s="41"/>
      <c r="BH203" s="41"/>
    </row>
    <row r="204" spans="1:60" x14ac:dyDescent="0.25">
      <c r="A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c r="AM204" s="41"/>
      <c r="AN204" s="41"/>
      <c r="AO204" s="41"/>
      <c r="AP204" s="41"/>
      <c r="AQ204" s="41"/>
      <c r="AR204" s="41"/>
      <c r="AS204" s="41"/>
      <c r="AT204" s="41"/>
      <c r="AU204" s="41"/>
      <c r="AV204" s="41"/>
      <c r="AW204" s="41"/>
      <c r="AX204" s="41"/>
      <c r="AY204" s="41"/>
      <c r="AZ204" s="41"/>
      <c r="BA204" s="41"/>
      <c r="BB204" s="41"/>
      <c r="BC204" s="41"/>
      <c r="BD204" s="41"/>
      <c r="BE204" s="41"/>
      <c r="BF204" s="41"/>
      <c r="BG204" s="41"/>
      <c r="BH204" s="41"/>
    </row>
    <row r="205" spans="1:60" x14ac:dyDescent="0.25">
      <c r="A205" s="41"/>
      <c r="J205" s="41"/>
      <c r="K205" s="41"/>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c r="BC205" s="41"/>
      <c r="BD205" s="41"/>
      <c r="BE205" s="41"/>
      <c r="BF205" s="41"/>
      <c r="BG205" s="41"/>
      <c r="BH205" s="41"/>
    </row>
    <row r="206" spans="1:60" x14ac:dyDescent="0.25">
      <c r="A206" s="41"/>
      <c r="J206" s="41"/>
      <c r="K206" s="41"/>
      <c r="L206" s="41"/>
      <c r="M206" s="41"/>
      <c r="N206" s="41"/>
      <c r="O206" s="41"/>
      <c r="P206" s="41"/>
      <c r="Q206" s="41"/>
      <c r="R206" s="41"/>
      <c r="S206" s="41"/>
      <c r="T206" s="41"/>
      <c r="U206" s="41"/>
      <c r="V206" s="41"/>
      <c r="W206" s="41"/>
      <c r="X206" s="41"/>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1"/>
      <c r="BA206" s="41"/>
      <c r="BB206" s="41"/>
      <c r="BC206" s="41"/>
      <c r="BD206" s="41"/>
      <c r="BE206" s="41"/>
      <c r="BF206" s="41"/>
      <c r="BG206" s="41"/>
      <c r="BH206" s="41"/>
    </row>
    <row r="207" spans="1:60" x14ac:dyDescent="0.25">
      <c r="A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1"/>
      <c r="BA207" s="41"/>
      <c r="BB207" s="41"/>
      <c r="BC207" s="41"/>
      <c r="BD207" s="41"/>
      <c r="BE207" s="41"/>
      <c r="BF207" s="41"/>
      <c r="BG207" s="41"/>
      <c r="BH207" s="41"/>
    </row>
    <row r="208" spans="1:60" x14ac:dyDescent="0.25">
      <c r="A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1"/>
      <c r="BA208" s="41"/>
      <c r="BB208" s="41"/>
      <c r="BC208" s="41"/>
      <c r="BD208" s="41"/>
      <c r="BE208" s="41"/>
      <c r="BF208" s="41"/>
      <c r="BG208" s="41"/>
      <c r="BH208" s="41"/>
    </row>
    <row r="209" spans="1:60" x14ac:dyDescent="0.25">
      <c r="A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41"/>
      <c r="BB209" s="41"/>
      <c r="BC209" s="41"/>
      <c r="BD209" s="41"/>
      <c r="BE209" s="41"/>
      <c r="BF209" s="41"/>
      <c r="BG209" s="41"/>
      <c r="BH209" s="41"/>
    </row>
    <row r="210" spans="1:60" x14ac:dyDescent="0.25">
      <c r="A210" s="41"/>
      <c r="J210" s="41"/>
      <c r="K210" s="41"/>
      <c r="L210" s="41"/>
      <c r="M210" s="41"/>
      <c r="N210" s="41"/>
      <c r="O210" s="41"/>
      <c r="P210" s="41"/>
      <c r="Q210" s="41"/>
      <c r="R210" s="41"/>
      <c r="S210" s="41"/>
      <c r="T210" s="41"/>
      <c r="U210" s="41"/>
      <c r="V210" s="41"/>
      <c r="W210" s="41"/>
      <c r="X210" s="41"/>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c r="AU210" s="41"/>
      <c r="AV210" s="41"/>
      <c r="AW210" s="41"/>
      <c r="AX210" s="41"/>
      <c r="AY210" s="41"/>
      <c r="AZ210" s="41"/>
      <c r="BA210" s="41"/>
      <c r="BB210" s="41"/>
      <c r="BC210" s="41"/>
      <c r="BD210" s="41"/>
      <c r="BE210" s="41"/>
      <c r="BF210" s="41"/>
      <c r="BG210" s="41"/>
      <c r="BH210" s="41"/>
    </row>
    <row r="211" spans="1:60" x14ac:dyDescent="0.25">
      <c r="A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1"/>
      <c r="AW211" s="41"/>
      <c r="AX211" s="41"/>
      <c r="AY211" s="41"/>
      <c r="AZ211" s="41"/>
      <c r="BA211" s="41"/>
      <c r="BB211" s="41"/>
      <c r="BC211" s="41"/>
      <c r="BD211" s="41"/>
      <c r="BE211" s="41"/>
      <c r="BF211" s="41"/>
      <c r="BG211" s="41"/>
      <c r="BH211" s="41"/>
    </row>
    <row r="212" spans="1:60" x14ac:dyDescent="0.25">
      <c r="A212" s="41"/>
      <c r="J212" s="41"/>
      <c r="K212" s="41"/>
      <c r="L212" s="41"/>
      <c r="M212" s="41"/>
      <c r="N212" s="41"/>
      <c r="O212" s="41"/>
      <c r="P212" s="41"/>
      <c r="Q212" s="41"/>
      <c r="R212" s="41"/>
      <c r="S212" s="41"/>
      <c r="T212" s="41"/>
      <c r="U212" s="41"/>
      <c r="V212" s="41"/>
      <c r="W212" s="41"/>
      <c r="X212" s="41"/>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c r="AU212" s="41"/>
      <c r="AV212" s="41"/>
      <c r="AW212" s="41"/>
      <c r="AX212" s="41"/>
      <c r="AY212" s="41"/>
      <c r="AZ212" s="41"/>
      <c r="BA212" s="41"/>
      <c r="BB212" s="41"/>
      <c r="BC212" s="41"/>
      <c r="BD212" s="41"/>
      <c r="BE212" s="41"/>
      <c r="BF212" s="41"/>
      <c r="BG212" s="41"/>
      <c r="BH212" s="41"/>
    </row>
    <row r="213" spans="1:60" x14ac:dyDescent="0.25">
      <c r="A213" s="41"/>
      <c r="J213" s="41"/>
      <c r="K213" s="41"/>
      <c r="L213" s="41"/>
      <c r="M213" s="41"/>
      <c r="N213" s="41"/>
      <c r="O213" s="41"/>
      <c r="P213" s="41"/>
      <c r="Q213" s="41"/>
      <c r="R213" s="41"/>
      <c r="S213" s="41"/>
      <c r="T213" s="41"/>
      <c r="U213" s="41"/>
      <c r="V213" s="41"/>
      <c r="W213" s="41"/>
      <c r="X213" s="41"/>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41"/>
      <c r="AU213" s="41"/>
      <c r="AV213" s="41"/>
      <c r="AW213" s="41"/>
      <c r="AX213" s="41"/>
      <c r="AY213" s="41"/>
      <c r="AZ213" s="41"/>
      <c r="BA213" s="41"/>
      <c r="BB213" s="41"/>
      <c r="BC213" s="41"/>
      <c r="BD213" s="41"/>
      <c r="BE213" s="41"/>
      <c r="BF213" s="41"/>
      <c r="BG213" s="41"/>
      <c r="BH213" s="41"/>
    </row>
    <row r="214" spans="1:60" x14ac:dyDescent="0.25">
      <c r="A214" s="41"/>
      <c r="J214" s="41"/>
      <c r="K214" s="41"/>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41"/>
      <c r="AU214" s="41"/>
      <c r="AV214" s="41"/>
      <c r="AW214" s="41"/>
      <c r="AX214" s="41"/>
      <c r="AY214" s="41"/>
      <c r="AZ214" s="41"/>
      <c r="BA214" s="41"/>
      <c r="BB214" s="41"/>
      <c r="BC214" s="41"/>
      <c r="BD214" s="41"/>
      <c r="BE214" s="41"/>
      <c r="BF214" s="41"/>
      <c r="BG214" s="41"/>
      <c r="BH214" s="41"/>
    </row>
    <row r="215" spans="1:60" x14ac:dyDescent="0.25">
      <c r="A215" s="41"/>
      <c r="J215" s="41"/>
      <c r="K215" s="41"/>
      <c r="L215" s="41"/>
      <c r="M215" s="41"/>
      <c r="N215" s="41"/>
      <c r="O215" s="41"/>
      <c r="P215" s="41"/>
      <c r="Q215" s="41"/>
      <c r="R215" s="41"/>
      <c r="S215" s="41"/>
      <c r="T215" s="41"/>
      <c r="U215" s="41"/>
      <c r="V215" s="41"/>
      <c r="W215" s="41"/>
      <c r="X215" s="41"/>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41"/>
      <c r="AU215" s="41"/>
      <c r="AV215" s="41"/>
      <c r="AW215" s="41"/>
      <c r="AX215" s="41"/>
      <c r="AY215" s="41"/>
      <c r="AZ215" s="41"/>
      <c r="BA215" s="41"/>
      <c r="BB215" s="41"/>
      <c r="BC215" s="41"/>
      <c r="BD215" s="41"/>
      <c r="BE215" s="41"/>
      <c r="BF215" s="41"/>
      <c r="BG215" s="41"/>
      <c r="BH215" s="41"/>
    </row>
    <row r="216" spans="1:60" x14ac:dyDescent="0.25">
      <c r="A216" s="41"/>
      <c r="J216" s="41"/>
      <c r="K216" s="41"/>
      <c r="L216" s="41"/>
      <c r="M216" s="41"/>
      <c r="N216" s="41"/>
      <c r="O216" s="41"/>
      <c r="P216" s="41"/>
      <c r="Q216" s="41"/>
      <c r="R216" s="41"/>
      <c r="S216" s="41"/>
      <c r="T216" s="41"/>
      <c r="U216" s="41"/>
      <c r="V216" s="41"/>
      <c r="W216" s="41"/>
      <c r="X216" s="41"/>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41"/>
      <c r="AU216" s="41"/>
      <c r="AV216" s="41"/>
      <c r="AW216" s="41"/>
      <c r="AX216" s="41"/>
      <c r="AY216" s="41"/>
      <c r="AZ216" s="41"/>
      <c r="BA216" s="41"/>
      <c r="BB216" s="41"/>
      <c r="BC216" s="41"/>
      <c r="BD216" s="41"/>
      <c r="BE216" s="41"/>
      <c r="BF216" s="41"/>
      <c r="BG216" s="41"/>
      <c r="BH216" s="41"/>
    </row>
    <row r="217" spans="1:60" x14ac:dyDescent="0.25">
      <c r="A217" s="41"/>
      <c r="J217" s="41"/>
      <c r="K217" s="41"/>
      <c r="L217" s="41"/>
      <c r="M217" s="41"/>
      <c r="N217" s="41"/>
      <c r="O217" s="41"/>
      <c r="P217" s="41"/>
      <c r="Q217" s="41"/>
      <c r="R217" s="41"/>
      <c r="S217" s="41"/>
      <c r="T217" s="41"/>
      <c r="U217" s="41"/>
      <c r="V217" s="41"/>
      <c r="W217" s="41"/>
      <c r="X217" s="41"/>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41"/>
      <c r="AU217" s="41"/>
      <c r="AV217" s="41"/>
      <c r="AW217" s="41"/>
      <c r="AX217" s="41"/>
      <c r="AY217" s="41"/>
      <c r="AZ217" s="41"/>
      <c r="BA217" s="41"/>
      <c r="BB217" s="41"/>
      <c r="BC217" s="41"/>
      <c r="BD217" s="41"/>
      <c r="BE217" s="41"/>
      <c r="BF217" s="41"/>
      <c r="BG217" s="41"/>
      <c r="BH217" s="41"/>
    </row>
    <row r="218" spans="1:60" x14ac:dyDescent="0.25">
      <c r="A218" s="41"/>
      <c r="J218" s="41"/>
      <c r="K218" s="41"/>
      <c r="L218" s="41"/>
      <c r="M218" s="41"/>
      <c r="N218" s="41"/>
      <c r="O218" s="41"/>
      <c r="P218" s="41"/>
      <c r="Q218" s="41"/>
      <c r="R218" s="41"/>
      <c r="S218" s="41"/>
      <c r="T218" s="41"/>
      <c r="U218" s="41"/>
      <c r="V218" s="41"/>
      <c r="W218" s="41"/>
      <c r="X218" s="41"/>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c r="AU218" s="41"/>
      <c r="AV218" s="41"/>
      <c r="AW218" s="41"/>
      <c r="AX218" s="41"/>
      <c r="AY218" s="41"/>
      <c r="AZ218" s="41"/>
      <c r="BA218" s="41"/>
      <c r="BB218" s="41"/>
      <c r="BC218" s="41"/>
      <c r="BD218" s="41"/>
      <c r="BE218" s="41"/>
      <c r="BF218" s="41"/>
      <c r="BG218" s="41"/>
      <c r="BH218" s="41"/>
    </row>
    <row r="219" spans="1:60" x14ac:dyDescent="0.25">
      <c r="A219" s="41"/>
      <c r="J219" s="41"/>
      <c r="K219" s="41"/>
      <c r="L219" s="41"/>
      <c r="M219" s="41"/>
      <c r="N219" s="41"/>
      <c r="O219" s="41"/>
      <c r="P219" s="41"/>
      <c r="Q219" s="41"/>
      <c r="R219" s="41"/>
      <c r="S219" s="41"/>
      <c r="T219" s="41"/>
      <c r="U219" s="41"/>
      <c r="V219" s="41"/>
      <c r="W219" s="41"/>
      <c r="X219" s="41"/>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c r="AU219" s="41"/>
      <c r="AV219" s="41"/>
      <c r="AW219" s="41"/>
      <c r="AX219" s="41"/>
      <c r="AY219" s="41"/>
      <c r="AZ219" s="41"/>
      <c r="BA219" s="41"/>
      <c r="BB219" s="41"/>
      <c r="BC219" s="41"/>
      <c r="BD219" s="41"/>
      <c r="BE219" s="41"/>
      <c r="BF219" s="41"/>
      <c r="BG219" s="41"/>
      <c r="BH219" s="41"/>
    </row>
    <row r="220" spans="1:60" x14ac:dyDescent="0.25">
      <c r="A220" s="41"/>
      <c r="J220" s="41"/>
      <c r="K220" s="41"/>
      <c r="L220" s="41"/>
      <c r="M220" s="41"/>
      <c r="N220" s="41"/>
      <c r="O220" s="41"/>
      <c r="P220" s="41"/>
      <c r="Q220" s="41"/>
      <c r="R220" s="41"/>
      <c r="S220" s="41"/>
      <c r="T220" s="41"/>
      <c r="U220" s="41"/>
      <c r="V220" s="41"/>
      <c r="W220" s="41"/>
      <c r="X220" s="41"/>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c r="AU220" s="41"/>
      <c r="AV220" s="41"/>
      <c r="AW220" s="41"/>
      <c r="AX220" s="41"/>
      <c r="AY220" s="41"/>
      <c r="AZ220" s="41"/>
      <c r="BA220" s="41"/>
      <c r="BB220" s="41"/>
      <c r="BC220" s="41"/>
      <c r="BD220" s="41"/>
      <c r="BE220" s="41"/>
      <c r="BF220" s="41"/>
      <c r="BG220" s="41"/>
      <c r="BH220" s="41"/>
    </row>
    <row r="221" spans="1:60" x14ac:dyDescent="0.25">
      <c r="A221" s="41"/>
      <c r="J221" s="41"/>
      <c r="K221" s="41"/>
      <c r="L221" s="41"/>
      <c r="M221" s="41"/>
      <c r="N221" s="41"/>
      <c r="O221" s="41"/>
      <c r="P221" s="41"/>
      <c r="Q221" s="41"/>
      <c r="R221" s="41"/>
      <c r="S221" s="41"/>
      <c r="T221" s="41"/>
      <c r="U221" s="41"/>
      <c r="V221" s="41"/>
      <c r="W221" s="41"/>
      <c r="X221" s="41"/>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41"/>
      <c r="AU221" s="41"/>
      <c r="AV221" s="41"/>
      <c r="AW221" s="41"/>
      <c r="AX221" s="41"/>
      <c r="AY221" s="41"/>
      <c r="AZ221" s="41"/>
      <c r="BA221" s="41"/>
      <c r="BB221" s="41"/>
      <c r="BC221" s="41"/>
      <c r="BD221" s="41"/>
      <c r="BE221" s="41"/>
      <c r="BF221" s="41"/>
      <c r="BG221" s="41"/>
      <c r="BH221" s="41"/>
    </row>
    <row r="222" spans="1:60" x14ac:dyDescent="0.25">
      <c r="A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c r="AI222" s="41"/>
      <c r="AJ222" s="41"/>
      <c r="AK222" s="41"/>
      <c r="AL222" s="41"/>
      <c r="AM222" s="41"/>
      <c r="AN222" s="41"/>
      <c r="AO222" s="41"/>
      <c r="AP222" s="41"/>
      <c r="AQ222" s="41"/>
      <c r="AR222" s="41"/>
      <c r="AS222" s="41"/>
      <c r="AT222" s="41"/>
      <c r="AU222" s="41"/>
      <c r="AV222" s="41"/>
      <c r="AW222" s="41"/>
      <c r="AX222" s="41"/>
      <c r="AY222" s="41"/>
      <c r="AZ222" s="41"/>
      <c r="BA222" s="41"/>
      <c r="BB222" s="41"/>
      <c r="BC222" s="41"/>
      <c r="BD222" s="41"/>
      <c r="BE222" s="41"/>
      <c r="BF222" s="41"/>
      <c r="BG222" s="41"/>
      <c r="BH222" s="41"/>
    </row>
    <row r="223" spans="1:60" x14ac:dyDescent="0.25">
      <c r="A223" s="41"/>
      <c r="J223" s="41"/>
      <c r="K223" s="41"/>
      <c r="L223" s="41"/>
      <c r="M223" s="41"/>
      <c r="N223" s="41"/>
      <c r="O223" s="41"/>
      <c r="P223" s="41"/>
      <c r="Q223" s="41"/>
      <c r="R223" s="41"/>
      <c r="S223" s="41"/>
      <c r="T223" s="41"/>
      <c r="U223" s="41"/>
      <c r="V223" s="41"/>
      <c r="W223" s="41"/>
      <c r="X223" s="41"/>
      <c r="Y223" s="41"/>
      <c r="Z223" s="41"/>
      <c r="AA223" s="41"/>
      <c r="AB223" s="41"/>
      <c r="AC223" s="41"/>
      <c r="AD223" s="41"/>
      <c r="AE223" s="41"/>
      <c r="AF223" s="41"/>
      <c r="AG223" s="41"/>
      <c r="AH223" s="41"/>
      <c r="AI223" s="41"/>
      <c r="AJ223" s="41"/>
      <c r="AK223" s="41"/>
      <c r="AL223" s="41"/>
      <c r="AM223" s="41"/>
      <c r="AN223" s="41"/>
      <c r="AO223" s="41"/>
      <c r="AP223" s="41"/>
      <c r="AQ223" s="41"/>
      <c r="AR223" s="41"/>
      <c r="AS223" s="41"/>
      <c r="AT223" s="41"/>
      <c r="AU223" s="41"/>
      <c r="AV223" s="41"/>
      <c r="AW223" s="41"/>
      <c r="AX223" s="41"/>
      <c r="AY223" s="41"/>
      <c r="AZ223" s="41"/>
      <c r="BA223" s="41"/>
      <c r="BB223" s="41"/>
      <c r="BC223" s="41"/>
      <c r="BD223" s="41"/>
      <c r="BE223" s="41"/>
      <c r="BF223" s="41"/>
      <c r="BG223" s="41"/>
      <c r="BH223" s="41"/>
    </row>
    <row r="224" spans="1:60" x14ac:dyDescent="0.25">
      <c r="A224" s="41"/>
      <c r="J224" s="41"/>
      <c r="K224" s="41"/>
      <c r="L224" s="41"/>
      <c r="M224" s="41"/>
      <c r="N224" s="41"/>
      <c r="O224" s="41"/>
      <c r="P224" s="41"/>
      <c r="Q224" s="41"/>
      <c r="R224" s="41"/>
      <c r="S224" s="41"/>
      <c r="T224" s="41"/>
      <c r="U224" s="41"/>
      <c r="V224" s="41"/>
      <c r="W224" s="41"/>
      <c r="X224" s="41"/>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41"/>
      <c r="AU224" s="41"/>
      <c r="AV224" s="41"/>
      <c r="AW224" s="41"/>
      <c r="AX224" s="41"/>
      <c r="AY224" s="41"/>
      <c r="AZ224" s="41"/>
      <c r="BA224" s="41"/>
      <c r="BB224" s="41"/>
      <c r="BC224" s="41"/>
      <c r="BD224" s="41"/>
      <c r="BE224" s="41"/>
      <c r="BF224" s="41"/>
      <c r="BG224" s="41"/>
      <c r="BH224" s="41"/>
    </row>
    <row r="225" spans="1:60" x14ac:dyDescent="0.25">
      <c r="A225" s="41"/>
      <c r="J225" s="41"/>
      <c r="K225" s="41"/>
      <c r="L225" s="41"/>
      <c r="M225" s="41"/>
      <c r="N225" s="41"/>
      <c r="O225" s="41"/>
      <c r="P225" s="41"/>
      <c r="Q225" s="41"/>
      <c r="R225" s="41"/>
      <c r="S225" s="41"/>
      <c r="T225" s="41"/>
      <c r="U225" s="41"/>
      <c r="V225" s="41"/>
      <c r="W225" s="41"/>
      <c r="X225" s="41"/>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41"/>
      <c r="AU225" s="41"/>
      <c r="AV225" s="41"/>
      <c r="AW225" s="41"/>
      <c r="AX225" s="41"/>
      <c r="AY225" s="41"/>
      <c r="AZ225" s="41"/>
      <c r="BA225" s="41"/>
      <c r="BB225" s="41"/>
      <c r="BC225" s="41"/>
      <c r="BD225" s="41"/>
      <c r="BE225" s="41"/>
      <c r="BF225" s="41"/>
      <c r="BG225" s="41"/>
      <c r="BH225" s="41"/>
    </row>
    <row r="226" spans="1:60" x14ac:dyDescent="0.25">
      <c r="A226" s="41"/>
      <c r="J226" s="41"/>
      <c r="K226" s="41"/>
      <c r="L226" s="41"/>
      <c r="M226" s="41"/>
      <c r="N226" s="41"/>
      <c r="O226" s="41"/>
      <c r="P226" s="41"/>
      <c r="Q226" s="41"/>
      <c r="R226" s="41"/>
      <c r="S226" s="41"/>
      <c r="T226" s="41"/>
      <c r="U226" s="41"/>
      <c r="V226" s="41"/>
      <c r="W226" s="41"/>
      <c r="X226" s="41"/>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c r="AU226" s="41"/>
      <c r="AV226" s="41"/>
      <c r="AW226" s="41"/>
      <c r="AX226" s="41"/>
      <c r="AY226" s="41"/>
      <c r="AZ226" s="41"/>
      <c r="BA226" s="41"/>
      <c r="BB226" s="41"/>
      <c r="BC226" s="41"/>
      <c r="BD226" s="41"/>
      <c r="BE226" s="41"/>
      <c r="BF226" s="41"/>
      <c r="BG226" s="41"/>
      <c r="BH226" s="41"/>
    </row>
    <row r="227" spans="1:60" x14ac:dyDescent="0.25">
      <c r="A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1"/>
      <c r="AW227" s="41"/>
      <c r="AX227" s="41"/>
      <c r="AY227" s="41"/>
      <c r="AZ227" s="41"/>
      <c r="BA227" s="41"/>
      <c r="BB227" s="41"/>
      <c r="BC227" s="41"/>
      <c r="BD227" s="41"/>
      <c r="BE227" s="41"/>
      <c r="BF227" s="41"/>
      <c r="BG227" s="41"/>
      <c r="BH227" s="41"/>
    </row>
    <row r="228" spans="1:60" x14ac:dyDescent="0.25">
      <c r="A228" s="41"/>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41"/>
      <c r="AU228" s="41"/>
      <c r="AV228" s="41"/>
      <c r="AW228" s="41"/>
      <c r="AX228" s="41"/>
      <c r="AY228" s="41"/>
      <c r="AZ228" s="41"/>
      <c r="BA228" s="41"/>
      <c r="BB228" s="41"/>
      <c r="BC228" s="41"/>
      <c r="BD228" s="41"/>
      <c r="BE228" s="41"/>
      <c r="BF228" s="41"/>
      <c r="BG228" s="41"/>
      <c r="BH228" s="41"/>
    </row>
    <row r="229" spans="1:60" x14ac:dyDescent="0.25">
      <c r="A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41"/>
      <c r="AU229" s="41"/>
      <c r="AV229" s="41"/>
      <c r="AW229" s="41"/>
      <c r="AX229" s="41"/>
      <c r="AY229" s="41"/>
      <c r="AZ229" s="41"/>
      <c r="BA229" s="41"/>
      <c r="BB229" s="41"/>
      <c r="BC229" s="41"/>
      <c r="BD229" s="41"/>
      <c r="BE229" s="41"/>
      <c r="BF229" s="41"/>
      <c r="BG229" s="41"/>
      <c r="BH229" s="41"/>
    </row>
    <row r="230" spans="1:60" x14ac:dyDescent="0.25">
      <c r="A230" s="41"/>
      <c r="J230" s="41"/>
      <c r="K230" s="41"/>
      <c r="L230" s="41"/>
      <c r="M230" s="41"/>
      <c r="N230" s="41"/>
      <c r="O230" s="41"/>
      <c r="P230" s="41"/>
      <c r="Q230" s="41"/>
      <c r="R230" s="41"/>
      <c r="S230" s="41"/>
      <c r="T230" s="41"/>
      <c r="U230" s="41"/>
      <c r="V230" s="41"/>
      <c r="W230" s="41"/>
      <c r="X230" s="41"/>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c r="AU230" s="41"/>
      <c r="AV230" s="41"/>
      <c r="AW230" s="41"/>
      <c r="AX230" s="41"/>
      <c r="AY230" s="41"/>
      <c r="AZ230" s="41"/>
      <c r="BA230" s="41"/>
      <c r="BB230" s="41"/>
      <c r="BC230" s="41"/>
      <c r="BD230" s="41"/>
      <c r="BE230" s="41"/>
      <c r="BF230" s="41"/>
      <c r="BG230" s="41"/>
      <c r="BH230" s="41"/>
    </row>
    <row r="231" spans="1:60" x14ac:dyDescent="0.25">
      <c r="A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41"/>
      <c r="AU231" s="41"/>
      <c r="AV231" s="41"/>
      <c r="AW231" s="41"/>
      <c r="AX231" s="41"/>
      <c r="AY231" s="41"/>
      <c r="AZ231" s="41"/>
      <c r="BA231" s="41"/>
      <c r="BB231" s="41"/>
      <c r="BC231" s="41"/>
      <c r="BD231" s="41"/>
      <c r="BE231" s="41"/>
      <c r="BF231" s="41"/>
      <c r="BG231" s="41"/>
      <c r="BH231" s="41"/>
    </row>
    <row r="232" spans="1:60" x14ac:dyDescent="0.25">
      <c r="A232" s="41"/>
      <c r="J232" s="41"/>
      <c r="K232" s="41"/>
      <c r="L232" s="41"/>
      <c r="M232" s="41"/>
      <c r="N232" s="41"/>
      <c r="O232" s="41"/>
      <c r="P232" s="41"/>
      <c r="Q232" s="41"/>
      <c r="R232" s="41"/>
      <c r="S232" s="41"/>
      <c r="T232" s="41"/>
      <c r="U232" s="41"/>
      <c r="V232" s="41"/>
      <c r="W232" s="41"/>
      <c r="X232" s="41"/>
      <c r="Y232" s="41"/>
      <c r="Z232" s="41"/>
      <c r="AA232" s="41"/>
      <c r="AB232" s="41"/>
      <c r="AC232" s="41"/>
      <c r="AD232" s="41"/>
      <c r="AE232" s="41"/>
      <c r="AF232" s="41"/>
      <c r="AG232" s="41"/>
      <c r="AH232" s="41"/>
      <c r="AI232" s="41"/>
      <c r="AJ232" s="41"/>
      <c r="AK232" s="41"/>
      <c r="AL232" s="41"/>
      <c r="AM232" s="41"/>
      <c r="AN232" s="41"/>
      <c r="AO232" s="41"/>
      <c r="AP232" s="41"/>
      <c r="AQ232" s="41"/>
      <c r="AR232" s="41"/>
      <c r="AS232" s="41"/>
      <c r="AT232" s="41"/>
      <c r="AU232" s="41"/>
      <c r="AV232" s="41"/>
      <c r="AW232" s="41"/>
      <c r="AX232" s="41"/>
      <c r="AY232" s="41"/>
      <c r="AZ232" s="41"/>
      <c r="BA232" s="41"/>
      <c r="BB232" s="41"/>
      <c r="BC232" s="41"/>
      <c r="BD232" s="41"/>
      <c r="BE232" s="41"/>
      <c r="BF232" s="41"/>
      <c r="BG232" s="41"/>
      <c r="BH232" s="41"/>
    </row>
    <row r="233" spans="1:60" x14ac:dyDescent="0.25">
      <c r="A233" s="41"/>
      <c r="J233" s="41"/>
      <c r="K233" s="41"/>
      <c r="L233" s="41"/>
      <c r="M233" s="41"/>
      <c r="N233" s="41"/>
      <c r="O233" s="41"/>
      <c r="P233" s="41"/>
      <c r="Q233" s="41"/>
      <c r="R233" s="41"/>
      <c r="S233" s="41"/>
      <c r="T233" s="41"/>
      <c r="U233" s="41"/>
      <c r="V233" s="41"/>
      <c r="W233" s="41"/>
      <c r="X233" s="41"/>
      <c r="Y233" s="41"/>
      <c r="Z233" s="41"/>
      <c r="AA233" s="41"/>
      <c r="AB233" s="41"/>
      <c r="AC233" s="41"/>
      <c r="AD233" s="41"/>
      <c r="AE233" s="41"/>
      <c r="AF233" s="41"/>
      <c r="AG233" s="41"/>
      <c r="AH233" s="41"/>
      <c r="AI233" s="41"/>
      <c r="AJ233" s="41"/>
      <c r="AK233" s="41"/>
      <c r="AL233" s="41"/>
      <c r="AM233" s="41"/>
      <c r="AN233" s="41"/>
      <c r="AO233" s="41"/>
      <c r="AP233" s="41"/>
      <c r="AQ233" s="41"/>
      <c r="AR233" s="41"/>
      <c r="AS233" s="41"/>
      <c r="AT233" s="41"/>
      <c r="AU233" s="41"/>
      <c r="AV233" s="41"/>
      <c r="AW233" s="41"/>
      <c r="AX233" s="41"/>
      <c r="AY233" s="41"/>
      <c r="AZ233" s="41"/>
      <c r="BA233" s="41"/>
      <c r="BB233" s="41"/>
      <c r="BC233" s="41"/>
      <c r="BD233" s="41"/>
      <c r="BE233" s="41"/>
      <c r="BF233" s="41"/>
      <c r="BG233" s="41"/>
      <c r="BH233" s="41"/>
    </row>
    <row r="234" spans="1:60" x14ac:dyDescent="0.25">
      <c r="A234" s="41"/>
      <c r="J234" s="41"/>
      <c r="K234" s="41"/>
      <c r="L234" s="41"/>
      <c r="M234" s="41"/>
      <c r="N234" s="41"/>
      <c r="O234" s="41"/>
      <c r="P234" s="41"/>
      <c r="Q234" s="41"/>
      <c r="R234" s="41"/>
      <c r="S234" s="41"/>
      <c r="T234" s="41"/>
      <c r="U234" s="41"/>
      <c r="V234" s="41"/>
      <c r="W234" s="41"/>
      <c r="X234" s="41"/>
      <c r="Y234" s="41"/>
      <c r="Z234" s="41"/>
      <c r="AA234" s="41"/>
      <c r="AB234" s="41"/>
      <c r="AC234" s="41"/>
      <c r="AD234" s="41"/>
      <c r="AE234" s="41"/>
      <c r="AF234" s="41"/>
      <c r="AG234" s="41"/>
      <c r="AH234" s="41"/>
      <c r="AI234" s="41"/>
      <c r="AJ234" s="41"/>
      <c r="AK234" s="41"/>
      <c r="AL234" s="41"/>
      <c r="AM234" s="41"/>
      <c r="AN234" s="41"/>
      <c r="AO234" s="41"/>
      <c r="AP234" s="41"/>
      <c r="AQ234" s="41"/>
      <c r="AR234" s="41"/>
      <c r="AS234" s="41"/>
      <c r="AT234" s="41"/>
      <c r="AU234" s="41"/>
      <c r="AV234" s="41"/>
      <c r="AW234" s="41"/>
      <c r="AX234" s="41"/>
      <c r="AY234" s="41"/>
      <c r="AZ234" s="41"/>
      <c r="BA234" s="41"/>
      <c r="BB234" s="41"/>
      <c r="BC234" s="41"/>
      <c r="BD234" s="41"/>
      <c r="BE234" s="41"/>
      <c r="BF234" s="41"/>
      <c r="BG234" s="41"/>
      <c r="BH234" s="41"/>
    </row>
    <row r="235" spans="1:60" x14ac:dyDescent="0.25">
      <c r="A235" s="41"/>
      <c r="J235" s="41"/>
      <c r="K235" s="41"/>
      <c r="L235" s="41"/>
      <c r="M235" s="41"/>
      <c r="N235" s="41"/>
      <c r="O235" s="41"/>
      <c r="P235" s="41"/>
      <c r="Q235" s="41"/>
      <c r="R235" s="41"/>
      <c r="S235" s="41"/>
      <c r="T235" s="41"/>
      <c r="U235" s="41"/>
      <c r="V235" s="41"/>
      <c r="W235" s="41"/>
      <c r="X235" s="41"/>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41"/>
      <c r="AU235" s="41"/>
      <c r="AV235" s="41"/>
      <c r="AW235" s="41"/>
      <c r="AX235" s="41"/>
      <c r="AY235" s="41"/>
      <c r="AZ235" s="41"/>
      <c r="BA235" s="41"/>
      <c r="BB235" s="41"/>
      <c r="BC235" s="41"/>
      <c r="BD235" s="41"/>
      <c r="BE235" s="41"/>
      <c r="BF235" s="41"/>
      <c r="BG235" s="41"/>
      <c r="BH235" s="41"/>
    </row>
    <row r="236" spans="1:60" x14ac:dyDescent="0.25">
      <c r="A236" s="41"/>
      <c r="J236" s="41"/>
      <c r="K236" s="41"/>
      <c r="L236" s="41"/>
      <c r="M236" s="41"/>
      <c r="N236" s="41"/>
      <c r="O236" s="41"/>
      <c r="P236" s="41"/>
      <c r="Q236" s="41"/>
      <c r="R236" s="41"/>
      <c r="S236" s="41"/>
      <c r="T236" s="41"/>
      <c r="U236" s="41"/>
      <c r="V236" s="41"/>
      <c r="W236" s="41"/>
      <c r="X236" s="41"/>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41"/>
      <c r="AU236" s="41"/>
      <c r="AV236" s="41"/>
      <c r="AW236" s="41"/>
      <c r="AX236" s="41"/>
      <c r="AY236" s="41"/>
      <c r="AZ236" s="41"/>
      <c r="BA236" s="41"/>
      <c r="BB236" s="41"/>
      <c r="BC236" s="41"/>
      <c r="BD236" s="41"/>
      <c r="BE236" s="41"/>
      <c r="BF236" s="41"/>
      <c r="BG236" s="41"/>
      <c r="BH236" s="41"/>
    </row>
    <row r="237" spans="1:60" x14ac:dyDescent="0.25">
      <c r="A237" s="41"/>
      <c r="J237" s="41"/>
      <c r="K237" s="41"/>
      <c r="L237" s="41"/>
      <c r="M237" s="41"/>
      <c r="N237" s="41"/>
      <c r="O237" s="41"/>
      <c r="P237" s="41"/>
      <c r="Q237" s="41"/>
      <c r="R237" s="41"/>
      <c r="S237" s="41"/>
      <c r="T237" s="41"/>
      <c r="U237" s="41"/>
      <c r="V237" s="41"/>
      <c r="W237" s="41"/>
      <c r="X237" s="41"/>
      <c r="Y237" s="41"/>
      <c r="Z237" s="41"/>
      <c r="AA237" s="41"/>
      <c r="AB237" s="41"/>
      <c r="AC237" s="41"/>
      <c r="AD237" s="41"/>
      <c r="AE237" s="41"/>
      <c r="AF237" s="41"/>
      <c r="AG237" s="41"/>
      <c r="AH237" s="41"/>
      <c r="AI237" s="41"/>
      <c r="AJ237" s="41"/>
      <c r="AK237" s="41"/>
      <c r="AL237" s="41"/>
      <c r="AM237" s="41"/>
      <c r="AN237" s="41"/>
      <c r="AO237" s="41"/>
      <c r="AP237" s="41"/>
      <c r="AQ237" s="41"/>
      <c r="AR237" s="41"/>
      <c r="AS237" s="41"/>
      <c r="AT237" s="41"/>
      <c r="AU237" s="41"/>
      <c r="AV237" s="41"/>
      <c r="AW237" s="41"/>
      <c r="AX237" s="41"/>
      <c r="AY237" s="41"/>
      <c r="AZ237" s="41"/>
      <c r="BA237" s="41"/>
      <c r="BB237" s="41"/>
      <c r="BC237" s="41"/>
      <c r="BD237" s="41"/>
      <c r="BE237" s="41"/>
      <c r="BF237" s="41"/>
      <c r="BG237" s="41"/>
      <c r="BH237" s="41"/>
    </row>
    <row r="238" spans="1:60" x14ac:dyDescent="0.25">
      <c r="A238" s="41"/>
      <c r="J238" s="41"/>
      <c r="K238" s="41"/>
      <c r="L238" s="41"/>
      <c r="M238" s="41"/>
      <c r="N238" s="41"/>
      <c r="O238" s="41"/>
      <c r="P238" s="41"/>
      <c r="Q238" s="41"/>
      <c r="R238" s="41"/>
      <c r="S238" s="41"/>
      <c r="T238" s="41"/>
      <c r="U238" s="41"/>
      <c r="V238" s="41"/>
      <c r="W238" s="41"/>
      <c r="X238" s="41"/>
      <c r="Y238" s="41"/>
      <c r="Z238" s="41"/>
      <c r="AA238" s="41"/>
      <c r="AB238" s="41"/>
      <c r="AC238" s="41"/>
      <c r="AD238" s="41"/>
      <c r="AE238" s="41"/>
      <c r="AF238" s="41"/>
      <c r="AG238" s="41"/>
      <c r="AH238" s="41"/>
      <c r="AI238" s="41"/>
      <c r="AJ238" s="41"/>
      <c r="AK238" s="41"/>
      <c r="AL238" s="41"/>
      <c r="AM238" s="41"/>
      <c r="AN238" s="41"/>
      <c r="AO238" s="41"/>
      <c r="AP238" s="41"/>
      <c r="AQ238" s="41"/>
      <c r="AR238" s="41"/>
      <c r="AS238" s="41"/>
      <c r="AT238" s="41"/>
      <c r="AU238" s="41"/>
      <c r="AV238" s="41"/>
      <c r="AW238" s="41"/>
      <c r="AX238" s="41"/>
      <c r="AY238" s="41"/>
      <c r="AZ238" s="41"/>
      <c r="BA238" s="41"/>
      <c r="BB238" s="41"/>
      <c r="BC238" s="41"/>
      <c r="BD238" s="41"/>
      <c r="BE238" s="41"/>
      <c r="BF238" s="41"/>
      <c r="BG238" s="41"/>
      <c r="BH238" s="41"/>
    </row>
    <row r="239" spans="1:60" x14ac:dyDescent="0.25">
      <c r="A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c r="AG239" s="41"/>
      <c r="AH239" s="41"/>
      <c r="AI239" s="41"/>
      <c r="AJ239" s="41"/>
      <c r="AK239" s="41"/>
      <c r="AL239" s="41"/>
      <c r="AM239" s="41"/>
      <c r="AN239" s="41"/>
      <c r="AO239" s="41"/>
      <c r="AP239" s="41"/>
      <c r="AQ239" s="41"/>
      <c r="AR239" s="41"/>
      <c r="AS239" s="41"/>
      <c r="AT239" s="41"/>
      <c r="AU239" s="41"/>
      <c r="AV239" s="41"/>
      <c r="AW239" s="41"/>
      <c r="AX239" s="41"/>
      <c r="AY239" s="41"/>
      <c r="AZ239" s="41"/>
      <c r="BA239" s="41"/>
      <c r="BB239" s="41"/>
      <c r="BC239" s="41"/>
      <c r="BD239" s="41"/>
      <c r="BE239" s="41"/>
      <c r="BF239" s="41"/>
      <c r="BG239" s="41"/>
      <c r="BH239" s="41"/>
    </row>
    <row r="240" spans="1:60" x14ac:dyDescent="0.25">
      <c r="A240" s="41"/>
      <c r="J240" s="41"/>
      <c r="K240" s="41"/>
      <c r="L240" s="41"/>
      <c r="M240" s="41"/>
      <c r="N240" s="41"/>
      <c r="O240" s="41"/>
      <c r="P240" s="41"/>
      <c r="Q240" s="41"/>
      <c r="R240" s="41"/>
      <c r="S240" s="41"/>
      <c r="T240" s="41"/>
      <c r="U240" s="41"/>
      <c r="V240" s="41"/>
      <c r="W240" s="41"/>
      <c r="X240" s="41"/>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41"/>
      <c r="AU240" s="41"/>
      <c r="AV240" s="41"/>
      <c r="AW240" s="41"/>
      <c r="AX240" s="41"/>
      <c r="AY240" s="41"/>
      <c r="AZ240" s="41"/>
      <c r="BA240" s="41"/>
      <c r="BB240" s="41"/>
      <c r="BC240" s="41"/>
      <c r="BD240" s="41"/>
      <c r="BE240" s="41"/>
      <c r="BF240" s="41"/>
      <c r="BG240" s="41"/>
      <c r="BH240" s="41"/>
    </row>
    <row r="241" spans="1:60" x14ac:dyDescent="0.25">
      <c r="A241" s="41"/>
      <c r="J241" s="41"/>
      <c r="K241" s="41"/>
      <c r="L241" s="41"/>
      <c r="M241" s="41"/>
      <c r="N241" s="41"/>
      <c r="O241" s="41"/>
      <c r="P241" s="41"/>
      <c r="Q241" s="41"/>
      <c r="R241" s="41"/>
      <c r="S241" s="41"/>
      <c r="T241" s="41"/>
      <c r="U241" s="41"/>
      <c r="V241" s="41"/>
      <c r="W241" s="41"/>
      <c r="X241" s="41"/>
      <c r="Y241" s="41"/>
      <c r="Z241" s="41"/>
      <c r="AA241" s="41"/>
      <c r="AB241" s="41"/>
      <c r="AC241" s="41"/>
      <c r="AD241" s="41"/>
      <c r="AE241" s="41"/>
      <c r="AF241" s="41"/>
      <c r="AG241" s="41"/>
      <c r="AH241" s="41"/>
      <c r="AI241" s="41"/>
      <c r="AJ241" s="41"/>
      <c r="AK241" s="41"/>
      <c r="AL241" s="41"/>
      <c r="AM241" s="41"/>
      <c r="AN241" s="41"/>
      <c r="AO241" s="41"/>
      <c r="AP241" s="41"/>
      <c r="AQ241" s="41"/>
      <c r="AR241" s="41"/>
      <c r="AS241" s="41"/>
      <c r="AT241" s="41"/>
      <c r="AU241" s="41"/>
      <c r="AV241" s="41"/>
      <c r="AW241" s="41"/>
      <c r="AX241" s="41"/>
      <c r="AY241" s="41"/>
      <c r="AZ241" s="41"/>
      <c r="BA241" s="41"/>
      <c r="BB241" s="41"/>
      <c r="BC241" s="41"/>
      <c r="BD241" s="41"/>
      <c r="BE241" s="41"/>
      <c r="BF241" s="41"/>
      <c r="BG241" s="41"/>
      <c r="BH241" s="41"/>
    </row>
    <row r="242" spans="1:60" x14ac:dyDescent="0.25">
      <c r="A242" s="41"/>
      <c r="J242" s="41"/>
      <c r="K242" s="41"/>
      <c r="L242" s="41"/>
      <c r="M242" s="41"/>
      <c r="N242" s="41"/>
      <c r="O242" s="41"/>
      <c r="P242" s="41"/>
      <c r="Q242" s="41"/>
      <c r="R242" s="41"/>
      <c r="S242" s="41"/>
      <c r="T242" s="41"/>
      <c r="U242" s="41"/>
      <c r="V242" s="41"/>
      <c r="W242" s="41"/>
      <c r="X242" s="41"/>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41"/>
      <c r="AU242" s="41"/>
      <c r="AV242" s="41"/>
      <c r="AW242" s="41"/>
      <c r="AX242" s="41"/>
      <c r="AY242" s="41"/>
      <c r="AZ242" s="41"/>
      <c r="BA242" s="41"/>
      <c r="BB242" s="41"/>
      <c r="BC242" s="41"/>
      <c r="BD242" s="41"/>
      <c r="BE242" s="41"/>
      <c r="BF242" s="41"/>
      <c r="BG242" s="41"/>
      <c r="BH242" s="41"/>
    </row>
    <row r="243" spans="1:60" x14ac:dyDescent="0.25">
      <c r="A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c r="AH243" s="41"/>
      <c r="AI243" s="41"/>
      <c r="AJ243" s="41"/>
      <c r="AK243" s="41"/>
      <c r="AL243" s="41"/>
      <c r="AM243" s="41"/>
      <c r="AN243" s="41"/>
      <c r="AO243" s="41"/>
      <c r="AP243" s="41"/>
      <c r="AQ243" s="41"/>
      <c r="AR243" s="41"/>
      <c r="AS243" s="41"/>
      <c r="AT243" s="41"/>
      <c r="AU243" s="41"/>
      <c r="AV243" s="41"/>
      <c r="AW243" s="41"/>
      <c r="AX243" s="41"/>
      <c r="AY243" s="41"/>
      <c r="AZ243" s="41"/>
      <c r="BA243" s="41"/>
      <c r="BB243" s="41"/>
      <c r="BC243" s="41"/>
      <c r="BD243" s="41"/>
      <c r="BE243" s="41"/>
      <c r="BF243" s="41"/>
      <c r="BG243" s="41"/>
      <c r="BH243" s="41"/>
    </row>
    <row r="244" spans="1:60" x14ac:dyDescent="0.25">
      <c r="A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c r="AH244" s="41"/>
      <c r="AI244" s="41"/>
      <c r="AJ244" s="41"/>
      <c r="AK244" s="41"/>
      <c r="AL244" s="41"/>
      <c r="AM244" s="41"/>
      <c r="AN244" s="41"/>
      <c r="AO244" s="41"/>
      <c r="AP244" s="41"/>
      <c r="AQ244" s="41"/>
      <c r="AR244" s="41"/>
      <c r="AS244" s="41"/>
      <c r="AT244" s="41"/>
      <c r="AU244" s="41"/>
      <c r="AV244" s="41"/>
      <c r="AW244" s="41"/>
      <c r="AX244" s="41"/>
      <c r="AY244" s="41"/>
      <c r="AZ244" s="41"/>
      <c r="BA244" s="41"/>
      <c r="BB244" s="41"/>
      <c r="BC244" s="41"/>
      <c r="BD244" s="41"/>
      <c r="BE244" s="41"/>
      <c r="BF244" s="41"/>
      <c r="BG244" s="41"/>
      <c r="BH244" s="41"/>
    </row>
    <row r="245" spans="1:60" x14ac:dyDescent="0.25">
      <c r="A245" s="41"/>
    </row>
    <row r="246" spans="1:60" x14ac:dyDescent="0.25">
      <c r="A246" s="41"/>
    </row>
    <row r="247" spans="1:60" x14ac:dyDescent="0.25">
      <c r="A247" s="41"/>
    </row>
    <row r="248" spans="1:60" x14ac:dyDescent="0.25">
      <c r="A248" s="41"/>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56"/>
  <sheetViews>
    <sheetView showGridLines="0" topLeftCell="B2" zoomScale="40" zoomScaleNormal="40" workbookViewId="0">
      <selection activeCell="B2" sqref="B2:AE2"/>
    </sheetView>
  </sheetViews>
  <sheetFormatPr baseColWidth="10" defaultColWidth="0" defaultRowHeight="14.25" x14ac:dyDescent="0.2"/>
  <cols>
    <col min="1" max="1" width="0" style="45" hidden="1" customWidth="1"/>
    <col min="2" max="2" width="37.7109375" style="45" customWidth="1"/>
    <col min="3" max="3" width="142" style="45" customWidth="1"/>
    <col min="4" max="4" width="34.140625" style="45" customWidth="1"/>
    <col min="5" max="37" width="0" style="45" hidden="1"/>
    <col min="38" max="16384" width="11.42578125" style="45" hidden="1"/>
  </cols>
  <sheetData>
    <row r="1" spans="1:37" hidden="1" x14ac:dyDescent="0.2"/>
    <row r="2" spans="1:37" ht="33.75" x14ac:dyDescent="0.2">
      <c r="A2" s="44"/>
      <c r="B2" s="353" t="s">
        <v>46</v>
      </c>
      <c r="C2" s="353"/>
      <c r="D2" s="353"/>
      <c r="E2" s="44"/>
      <c r="F2" s="44"/>
      <c r="G2" s="44"/>
      <c r="H2" s="44"/>
      <c r="I2" s="44"/>
      <c r="J2" s="44"/>
      <c r="K2" s="44"/>
      <c r="L2" s="44"/>
      <c r="M2" s="44"/>
      <c r="N2" s="44"/>
      <c r="O2" s="44"/>
      <c r="P2" s="44"/>
      <c r="Q2" s="44"/>
      <c r="R2" s="44"/>
      <c r="S2" s="44"/>
      <c r="T2" s="44"/>
      <c r="U2" s="44"/>
      <c r="V2" s="44"/>
      <c r="W2" s="44"/>
      <c r="X2" s="44"/>
      <c r="Y2" s="44"/>
      <c r="Z2" s="44"/>
      <c r="AA2" s="44"/>
      <c r="AB2" s="44"/>
      <c r="AC2" s="44"/>
      <c r="AD2" s="44"/>
      <c r="AE2" s="44"/>
    </row>
    <row r="3" spans="1:37" x14ac:dyDescent="0.2">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row>
    <row r="4" spans="1:37" ht="33.75" x14ac:dyDescent="0.2">
      <c r="A4" s="44"/>
      <c r="B4" s="82"/>
      <c r="C4" s="83" t="s">
        <v>47</v>
      </c>
      <c r="D4" s="83" t="s">
        <v>30</v>
      </c>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37" ht="33" x14ac:dyDescent="0.2">
      <c r="A5" s="44"/>
      <c r="B5" s="75" t="s">
        <v>158</v>
      </c>
      <c r="C5" s="76" t="s">
        <v>153</v>
      </c>
      <c r="D5" s="84">
        <v>0.2</v>
      </c>
      <c r="E5" s="44"/>
      <c r="F5" s="44"/>
      <c r="G5" s="44"/>
      <c r="H5" s="44"/>
      <c r="I5" s="44"/>
      <c r="J5" s="44"/>
      <c r="K5" s="44"/>
      <c r="L5" s="44"/>
      <c r="M5" s="44"/>
      <c r="N5" s="44"/>
      <c r="O5" s="44"/>
      <c r="P5" s="44"/>
      <c r="Q5" s="44"/>
      <c r="R5" s="44"/>
      <c r="S5" s="44"/>
      <c r="T5" s="44"/>
      <c r="U5" s="44"/>
      <c r="V5" s="44"/>
      <c r="W5" s="44"/>
      <c r="X5" s="44"/>
      <c r="Y5" s="44"/>
      <c r="Z5" s="44"/>
      <c r="AA5" s="44"/>
      <c r="AB5" s="44"/>
      <c r="AC5" s="44"/>
      <c r="AD5" s="44"/>
      <c r="AE5" s="44"/>
    </row>
    <row r="6" spans="1:37" ht="33" x14ac:dyDescent="0.2">
      <c r="A6" s="44"/>
      <c r="B6" s="77" t="s">
        <v>159</v>
      </c>
      <c r="C6" s="76" t="s">
        <v>154</v>
      </c>
      <c r="D6" s="84">
        <v>0.4</v>
      </c>
      <c r="E6" s="44"/>
      <c r="F6" s="44"/>
      <c r="G6" s="44"/>
      <c r="H6" s="44"/>
      <c r="I6" s="44"/>
      <c r="J6" s="44"/>
      <c r="K6" s="44"/>
      <c r="L6" s="44"/>
      <c r="M6" s="44"/>
      <c r="N6" s="44"/>
      <c r="O6" s="44"/>
      <c r="P6" s="44"/>
      <c r="Q6" s="44"/>
      <c r="R6" s="44"/>
      <c r="S6" s="44"/>
      <c r="T6" s="44"/>
      <c r="U6" s="44"/>
      <c r="V6" s="44"/>
      <c r="W6" s="44"/>
      <c r="X6" s="44"/>
      <c r="Y6" s="44"/>
      <c r="Z6" s="44"/>
      <c r="AA6" s="44"/>
      <c r="AB6" s="44"/>
      <c r="AC6" s="44"/>
      <c r="AD6" s="44"/>
      <c r="AE6" s="44"/>
    </row>
    <row r="7" spans="1:37" ht="66" x14ac:dyDescent="0.2">
      <c r="A7" s="44"/>
      <c r="B7" s="78" t="s">
        <v>160</v>
      </c>
      <c r="C7" s="76" t="s">
        <v>48</v>
      </c>
      <c r="D7" s="84">
        <v>0.6</v>
      </c>
      <c r="E7" s="44"/>
      <c r="F7" s="44"/>
      <c r="G7" s="44"/>
      <c r="H7" s="44"/>
      <c r="I7" s="44"/>
      <c r="J7" s="44"/>
      <c r="K7" s="44"/>
      <c r="L7" s="44"/>
      <c r="M7" s="44"/>
      <c r="N7" s="44"/>
      <c r="O7" s="44"/>
      <c r="P7" s="44"/>
      <c r="Q7" s="44"/>
      <c r="R7" s="44"/>
      <c r="S7" s="44"/>
      <c r="T7" s="44"/>
      <c r="U7" s="44"/>
      <c r="V7" s="44"/>
      <c r="W7" s="44"/>
      <c r="X7" s="44"/>
      <c r="Y7" s="44"/>
      <c r="Z7" s="44"/>
      <c r="AA7" s="44"/>
      <c r="AB7" s="44"/>
      <c r="AC7" s="44"/>
      <c r="AD7" s="44"/>
      <c r="AE7" s="44"/>
    </row>
    <row r="8" spans="1:37" ht="33" x14ac:dyDescent="0.2">
      <c r="A8" s="44"/>
      <c r="B8" s="79" t="s">
        <v>161</v>
      </c>
      <c r="C8" s="76" t="s">
        <v>155</v>
      </c>
      <c r="D8" s="84">
        <v>0.8</v>
      </c>
      <c r="E8" s="44"/>
      <c r="F8" s="44"/>
      <c r="G8" s="44"/>
      <c r="H8" s="44"/>
      <c r="I8" s="44"/>
      <c r="J8" s="44"/>
      <c r="K8" s="44"/>
      <c r="L8" s="44"/>
      <c r="M8" s="44"/>
      <c r="N8" s="44"/>
      <c r="O8" s="44"/>
      <c r="P8" s="44"/>
      <c r="Q8" s="44"/>
      <c r="R8" s="44"/>
      <c r="S8" s="44"/>
      <c r="T8" s="44"/>
      <c r="U8" s="44"/>
      <c r="V8" s="44"/>
      <c r="W8" s="44"/>
      <c r="X8" s="44"/>
      <c r="Y8" s="44"/>
      <c r="Z8" s="44"/>
      <c r="AA8" s="44"/>
      <c r="AB8" s="44"/>
      <c r="AC8" s="44"/>
      <c r="AD8" s="44"/>
      <c r="AE8" s="44"/>
    </row>
    <row r="9" spans="1:37" ht="33" x14ac:dyDescent="0.2">
      <c r="A9" s="44"/>
      <c r="B9" s="80" t="s">
        <v>162</v>
      </c>
      <c r="C9" s="76" t="s">
        <v>156</v>
      </c>
      <c r="D9" s="84">
        <v>1</v>
      </c>
      <c r="E9" s="44"/>
      <c r="F9" s="44"/>
      <c r="G9" s="44"/>
      <c r="H9" s="44"/>
      <c r="I9" s="44"/>
      <c r="J9" s="44"/>
      <c r="K9" s="44"/>
      <c r="L9" s="44"/>
      <c r="M9" s="44"/>
      <c r="N9" s="44"/>
      <c r="O9" s="44"/>
      <c r="P9" s="44"/>
      <c r="Q9" s="44"/>
      <c r="R9" s="44"/>
      <c r="S9" s="44"/>
      <c r="T9" s="44"/>
      <c r="U9" s="44"/>
      <c r="V9" s="44"/>
      <c r="W9" s="44"/>
      <c r="X9" s="44"/>
      <c r="Y9" s="44"/>
      <c r="Z9" s="44"/>
      <c r="AA9" s="44"/>
      <c r="AB9" s="44"/>
      <c r="AC9" s="44"/>
      <c r="AD9" s="44"/>
      <c r="AE9" s="44"/>
    </row>
    <row r="10" spans="1:37" x14ac:dyDescent="0.2">
      <c r="A10" s="44"/>
      <c r="B10" s="55"/>
      <c r="C10" s="55"/>
      <c r="D10" s="55"/>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row>
    <row r="11" spans="1:37" ht="15" x14ac:dyDescent="0.2">
      <c r="A11" s="44"/>
      <c r="B11" s="81"/>
      <c r="C11" s="55"/>
      <c r="D11" s="55"/>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row>
    <row r="12" spans="1:37" x14ac:dyDescent="0.2">
      <c r="A12" s="44"/>
      <c r="B12" s="55"/>
      <c r="C12" s="55"/>
      <c r="D12" s="55"/>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row>
    <row r="13" spans="1:37" x14ac:dyDescent="0.2">
      <c r="A13" s="44"/>
      <c r="B13" s="55"/>
      <c r="C13" s="55"/>
      <c r="D13" s="55"/>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row>
    <row r="14" spans="1:37" x14ac:dyDescent="0.2">
      <c r="A14" s="44"/>
      <c r="B14" s="55"/>
      <c r="C14" s="55"/>
      <c r="D14" s="55"/>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row>
    <row r="15" spans="1:37" x14ac:dyDescent="0.2">
      <c r="A15" s="44"/>
      <c r="B15" s="55"/>
      <c r="C15" s="55"/>
      <c r="D15" s="55"/>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row>
    <row r="16" spans="1:37" x14ac:dyDescent="0.2">
      <c r="A16" s="44"/>
      <c r="B16" s="55"/>
      <c r="C16" s="55"/>
      <c r="D16" s="55"/>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row>
    <row r="17" spans="1:37" x14ac:dyDescent="0.2">
      <c r="A17" s="44"/>
      <c r="B17" s="55"/>
      <c r="C17" s="55"/>
      <c r="D17" s="55"/>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row>
    <row r="18" spans="1:37" x14ac:dyDescent="0.2">
      <c r="A18" s="44"/>
      <c r="B18" s="55"/>
      <c r="C18" s="55"/>
      <c r="D18" s="55"/>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row>
    <row r="19" spans="1:37" x14ac:dyDescent="0.2">
      <c r="A19" s="44"/>
      <c r="B19" s="55"/>
      <c r="C19" s="55"/>
      <c r="D19" s="55"/>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row>
    <row r="20" spans="1:37" x14ac:dyDescent="0.2">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row>
    <row r="21" spans="1:37" x14ac:dyDescent="0.2">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row>
    <row r="22" spans="1:37" x14ac:dyDescent="0.2">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row>
    <row r="23" spans="1:37" x14ac:dyDescent="0.2">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row>
    <row r="24" spans="1:37" x14ac:dyDescent="0.2">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row>
    <row r="25" spans="1:37" x14ac:dyDescent="0.2">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row>
    <row r="26" spans="1:37" x14ac:dyDescent="0.2">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row>
    <row r="27" spans="1:37" x14ac:dyDescent="0.2">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row>
    <row r="28" spans="1:37" x14ac:dyDescent="0.2">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row>
    <row r="29" spans="1:37" x14ac:dyDescent="0.2">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row>
    <row r="30" spans="1:37" x14ac:dyDescent="0.2">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row>
    <row r="31" spans="1:37" x14ac:dyDescent="0.2">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row>
    <row r="32" spans="1:37" x14ac:dyDescent="0.2">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row>
    <row r="33" spans="1:37" x14ac:dyDescent="0.2">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row>
    <row r="34" spans="1:37" x14ac:dyDescent="0.2">
      <c r="A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row>
    <row r="35" spans="1:37" x14ac:dyDescent="0.2">
      <c r="A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row>
    <row r="36" spans="1:37" x14ac:dyDescent="0.2">
      <c r="A36" s="44"/>
    </row>
    <row r="37" spans="1:37" x14ac:dyDescent="0.2">
      <c r="A37" s="44"/>
    </row>
    <row r="38" spans="1:37" x14ac:dyDescent="0.2">
      <c r="A38" s="44"/>
    </row>
    <row r="39" spans="1:37" x14ac:dyDescent="0.2">
      <c r="A39" s="44"/>
    </row>
    <row r="40" spans="1:37" x14ac:dyDescent="0.2">
      <c r="A40" s="44"/>
    </row>
    <row r="41" spans="1:37" x14ac:dyDescent="0.2">
      <c r="A41" s="44"/>
    </row>
    <row r="42" spans="1:37" x14ac:dyDescent="0.2">
      <c r="A42" s="44"/>
    </row>
    <row r="43" spans="1:37" x14ac:dyDescent="0.2">
      <c r="A43" s="44"/>
    </row>
    <row r="44" spans="1:37" x14ac:dyDescent="0.2">
      <c r="A44" s="44"/>
    </row>
    <row r="45" spans="1:37" x14ac:dyDescent="0.2">
      <c r="A45" s="44"/>
    </row>
    <row r="46" spans="1:37" x14ac:dyDescent="0.2">
      <c r="A46" s="44"/>
    </row>
    <row r="47" spans="1:37" x14ac:dyDescent="0.2">
      <c r="A47" s="44"/>
    </row>
    <row r="48" spans="1:37" x14ac:dyDescent="0.2">
      <c r="A48" s="44"/>
    </row>
    <row r="49" spans="1:1" x14ac:dyDescent="0.2">
      <c r="A49" s="44"/>
    </row>
    <row r="50" spans="1:1" x14ac:dyDescent="0.2">
      <c r="A50" s="44"/>
    </row>
    <row r="51" spans="1:1" x14ac:dyDescent="0.2">
      <c r="A51" s="44"/>
    </row>
    <row r="52" spans="1:1" x14ac:dyDescent="0.2">
      <c r="A52" s="44"/>
    </row>
    <row r="53" spans="1:1" x14ac:dyDescent="0.2">
      <c r="A53" s="44"/>
    </row>
    <row r="54" spans="1:1" x14ac:dyDescent="0.2">
      <c r="A54" s="44"/>
    </row>
    <row r="55" spans="1:1" x14ac:dyDescent="0.2">
      <c r="A55" s="44"/>
    </row>
    <row r="56" spans="1:1" x14ac:dyDescent="0.2">
      <c r="A56" s="44"/>
    </row>
  </sheetData>
  <mergeCells count="1">
    <mergeCell ref="B2:D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231"/>
  <sheetViews>
    <sheetView showGridLines="0" topLeftCell="B2" zoomScale="60" zoomScaleNormal="60" workbookViewId="0">
      <selection activeCell="B2" sqref="B2:D2"/>
    </sheetView>
  </sheetViews>
  <sheetFormatPr baseColWidth="10" defaultColWidth="0" defaultRowHeight="14.25" x14ac:dyDescent="0.2"/>
  <cols>
    <col min="1" max="1" width="0" style="45" hidden="1" customWidth="1"/>
    <col min="2" max="2" width="37.140625" style="45" customWidth="1"/>
    <col min="3" max="3" width="85.85546875" style="45" customWidth="1"/>
    <col min="4" max="4" width="18.140625" style="45" hidden="1" customWidth="1"/>
    <col min="5" max="5" width="10.140625" style="45" hidden="1"/>
    <col min="6" max="6" width="109.7109375" style="45" hidden="1"/>
    <col min="7" max="21" width="0" style="45" hidden="1"/>
    <col min="22" max="16384" width="11.42578125" style="45" hidden="1"/>
  </cols>
  <sheetData>
    <row r="1" spans="1:21" hidden="1" x14ac:dyDescent="0.2"/>
    <row r="2" spans="1:21" ht="33.75" x14ac:dyDescent="0.2">
      <c r="A2" s="44"/>
      <c r="B2" s="353" t="s">
        <v>49</v>
      </c>
      <c r="C2" s="353"/>
      <c r="D2" s="353"/>
      <c r="E2" s="44"/>
      <c r="F2" s="44"/>
      <c r="G2" s="44"/>
      <c r="H2" s="44"/>
      <c r="I2" s="44"/>
      <c r="J2" s="44"/>
      <c r="K2" s="44"/>
      <c r="L2" s="44"/>
      <c r="M2" s="44"/>
      <c r="N2" s="44"/>
      <c r="O2" s="44"/>
      <c r="P2" s="44"/>
      <c r="Q2" s="44"/>
      <c r="R2" s="44"/>
      <c r="S2" s="44"/>
      <c r="T2" s="44"/>
      <c r="U2" s="44"/>
    </row>
    <row r="3" spans="1:21" x14ac:dyDescent="0.2">
      <c r="A3" s="44"/>
      <c r="B3" s="44"/>
      <c r="C3" s="44"/>
      <c r="D3" s="44"/>
      <c r="E3" s="44"/>
      <c r="F3" s="44"/>
      <c r="G3" s="44"/>
      <c r="H3" s="44"/>
      <c r="I3" s="44"/>
      <c r="J3" s="44"/>
      <c r="K3" s="44"/>
      <c r="L3" s="44"/>
      <c r="M3" s="44"/>
      <c r="N3" s="44"/>
      <c r="O3" s="44"/>
      <c r="P3" s="44"/>
      <c r="Q3" s="44"/>
      <c r="R3" s="44"/>
      <c r="S3" s="44"/>
      <c r="T3" s="44"/>
      <c r="U3" s="44"/>
    </row>
    <row r="4" spans="1:21" ht="30" x14ac:dyDescent="0.2">
      <c r="A4" s="44"/>
      <c r="B4" s="43"/>
      <c r="C4" s="89" t="s">
        <v>167</v>
      </c>
      <c r="D4" s="88"/>
      <c r="E4" s="44"/>
      <c r="F4" s="44"/>
      <c r="G4" s="44"/>
      <c r="H4" s="44"/>
      <c r="I4" s="44"/>
      <c r="J4" s="44"/>
      <c r="K4" s="44"/>
      <c r="L4" s="44"/>
      <c r="M4" s="44"/>
      <c r="N4" s="44"/>
      <c r="O4" s="44"/>
      <c r="P4" s="44"/>
      <c r="Q4" s="44"/>
      <c r="R4" s="44"/>
      <c r="S4" s="44"/>
      <c r="T4" s="44"/>
      <c r="U4" s="44"/>
    </row>
    <row r="5" spans="1:21" ht="54" x14ac:dyDescent="0.2">
      <c r="A5" s="52" t="s">
        <v>36</v>
      </c>
      <c r="B5" s="93" t="s">
        <v>54</v>
      </c>
      <c r="C5" s="94" t="s">
        <v>163</v>
      </c>
      <c r="D5" s="87"/>
      <c r="E5" s="356" t="s">
        <v>169</v>
      </c>
      <c r="F5" s="356" t="s">
        <v>170</v>
      </c>
      <c r="G5" s="356" t="s">
        <v>171</v>
      </c>
      <c r="H5" s="356"/>
      <c r="I5" s="44"/>
      <c r="J5" s="44"/>
      <c r="K5" s="44"/>
      <c r="L5" s="44"/>
      <c r="M5" s="44"/>
      <c r="N5" s="44"/>
      <c r="O5" s="44"/>
      <c r="P5" s="44"/>
      <c r="Q5" s="44"/>
      <c r="R5" s="44"/>
      <c r="S5" s="44"/>
      <c r="T5" s="44"/>
      <c r="U5" s="44"/>
    </row>
    <row r="6" spans="1:21" ht="54" x14ac:dyDescent="0.2">
      <c r="A6" s="52" t="s">
        <v>57</v>
      </c>
      <c r="B6" s="95" t="s">
        <v>58</v>
      </c>
      <c r="C6" s="94" t="s">
        <v>164</v>
      </c>
      <c r="D6" s="87"/>
      <c r="E6" s="356"/>
      <c r="F6" s="356"/>
      <c r="G6" s="97" t="s">
        <v>172</v>
      </c>
      <c r="H6" s="97" t="s">
        <v>173</v>
      </c>
      <c r="I6" s="44"/>
      <c r="J6" s="44"/>
      <c r="K6" s="44"/>
      <c r="L6" s="44"/>
      <c r="M6" s="44"/>
      <c r="N6" s="44"/>
      <c r="O6" s="44"/>
      <c r="P6" s="44"/>
      <c r="Q6" s="44"/>
      <c r="R6" s="44"/>
      <c r="S6" s="44"/>
      <c r="T6" s="44"/>
      <c r="U6" s="44"/>
    </row>
    <row r="7" spans="1:21" ht="54" x14ac:dyDescent="0.2">
      <c r="A7" s="52" t="s">
        <v>61</v>
      </c>
      <c r="B7" s="96" t="s">
        <v>62</v>
      </c>
      <c r="C7" s="94" t="s">
        <v>165</v>
      </c>
      <c r="D7" s="87"/>
      <c r="E7" s="98">
        <v>1</v>
      </c>
      <c r="F7" s="98" t="s">
        <v>174</v>
      </c>
      <c r="G7" s="99" t="s">
        <v>206</v>
      </c>
      <c r="H7" s="98"/>
      <c r="I7" s="44"/>
      <c r="J7" s="44"/>
      <c r="K7" s="44"/>
      <c r="L7" s="44"/>
      <c r="M7" s="44"/>
      <c r="N7" s="44"/>
      <c r="O7" s="44"/>
      <c r="P7" s="44"/>
      <c r="Q7" s="44"/>
      <c r="R7" s="44"/>
      <c r="S7" s="44"/>
      <c r="T7" s="44"/>
      <c r="U7" s="44"/>
    </row>
    <row r="8" spans="1:21" ht="23.25" x14ac:dyDescent="0.2">
      <c r="A8" s="52"/>
      <c r="B8" s="52"/>
      <c r="C8" s="53"/>
      <c r="D8" s="53"/>
      <c r="E8" s="98">
        <v>2</v>
      </c>
      <c r="F8" s="98" t="s">
        <v>175</v>
      </c>
      <c r="G8" s="99" t="s">
        <v>206</v>
      </c>
      <c r="H8" s="98"/>
      <c r="I8" s="44"/>
      <c r="J8" s="44"/>
      <c r="K8" s="44"/>
      <c r="L8" s="44"/>
      <c r="M8" s="44"/>
      <c r="N8" s="44"/>
      <c r="O8" s="44"/>
      <c r="P8" s="44"/>
      <c r="Q8" s="44"/>
      <c r="R8" s="44"/>
      <c r="S8" s="44"/>
      <c r="T8" s="44"/>
      <c r="U8" s="44"/>
    </row>
    <row r="9" spans="1:21" ht="23.25" x14ac:dyDescent="0.2">
      <c r="A9" s="52"/>
      <c r="B9" s="54"/>
      <c r="C9" s="54"/>
      <c r="D9" s="54"/>
      <c r="E9" s="98">
        <v>3</v>
      </c>
      <c r="F9" s="98" t="s">
        <v>176</v>
      </c>
      <c r="G9" s="99" t="s">
        <v>206</v>
      </c>
      <c r="H9" s="98"/>
      <c r="I9" s="44"/>
      <c r="J9" s="44"/>
      <c r="K9" s="44"/>
      <c r="L9" s="44"/>
      <c r="M9" s="44"/>
      <c r="N9" s="44"/>
      <c r="O9" s="44"/>
      <c r="P9" s="44"/>
      <c r="Q9" s="44"/>
      <c r="R9" s="44"/>
      <c r="S9" s="44"/>
      <c r="T9" s="44"/>
      <c r="U9" s="44"/>
    </row>
    <row r="10" spans="1:21" ht="46.5" x14ac:dyDescent="0.2">
      <c r="A10" s="52"/>
      <c r="B10" s="52" t="s">
        <v>65</v>
      </c>
      <c r="C10" s="52" t="s">
        <v>66</v>
      </c>
      <c r="D10" s="52" t="s">
        <v>67</v>
      </c>
      <c r="E10" s="98">
        <v>4</v>
      </c>
      <c r="F10" s="98" t="s">
        <v>177</v>
      </c>
      <c r="G10" s="99"/>
      <c r="H10" s="98" t="s">
        <v>206</v>
      </c>
      <c r="I10" s="44"/>
      <c r="J10" s="44"/>
      <c r="K10" s="44"/>
      <c r="L10" s="44"/>
      <c r="M10" s="44"/>
      <c r="N10" s="44"/>
      <c r="O10" s="44"/>
      <c r="P10" s="44"/>
      <c r="Q10" s="44"/>
      <c r="R10" s="44"/>
      <c r="S10" s="44"/>
      <c r="T10" s="44"/>
      <c r="U10" s="44"/>
    </row>
    <row r="11" spans="1:21" ht="46.5" x14ac:dyDescent="0.2">
      <c r="A11" s="52"/>
      <c r="B11" s="52" t="s">
        <v>68</v>
      </c>
      <c r="C11" s="52" t="s">
        <v>69</v>
      </c>
      <c r="D11" s="52" t="s">
        <v>70</v>
      </c>
      <c r="E11" s="98">
        <v>5</v>
      </c>
      <c r="F11" s="98" t="s">
        <v>178</v>
      </c>
      <c r="G11" s="98" t="s">
        <v>206</v>
      </c>
      <c r="H11" s="98"/>
      <c r="I11" s="44"/>
      <c r="J11" s="44"/>
      <c r="K11" s="44"/>
      <c r="L11" s="44"/>
      <c r="M11" s="44"/>
      <c r="N11" s="44"/>
      <c r="O11" s="44"/>
      <c r="P11" s="44"/>
      <c r="Q11" s="44"/>
      <c r="R11" s="44"/>
      <c r="S11" s="44"/>
      <c r="T11" s="44"/>
      <c r="U11" s="44"/>
    </row>
    <row r="12" spans="1:21" ht="23.25" x14ac:dyDescent="0.2">
      <c r="A12" s="52"/>
      <c r="B12" s="52"/>
      <c r="C12" s="52" t="s">
        <v>71</v>
      </c>
      <c r="D12" s="52" t="s">
        <v>72</v>
      </c>
      <c r="E12" s="98">
        <v>6</v>
      </c>
      <c r="F12" s="98" t="s">
        <v>179</v>
      </c>
      <c r="G12" s="98" t="s">
        <v>206</v>
      </c>
      <c r="H12" s="98"/>
      <c r="I12" s="44"/>
      <c r="J12" s="44"/>
      <c r="K12" s="44"/>
      <c r="L12" s="44"/>
      <c r="M12" s="44"/>
      <c r="N12" s="44"/>
      <c r="O12" s="44"/>
      <c r="P12" s="44"/>
      <c r="Q12" s="44"/>
      <c r="R12" s="44"/>
      <c r="S12" s="44"/>
      <c r="T12" s="44"/>
      <c r="U12" s="44"/>
    </row>
    <row r="13" spans="1:21" ht="46.5" x14ac:dyDescent="0.2">
      <c r="A13" s="52"/>
      <c r="B13" s="52"/>
      <c r="C13" s="52" t="s">
        <v>73</v>
      </c>
      <c r="D13" s="52" t="s">
        <v>74</v>
      </c>
      <c r="E13" s="98">
        <v>7</v>
      </c>
      <c r="F13" s="98" t="s">
        <v>180</v>
      </c>
      <c r="G13" s="98" t="s">
        <v>206</v>
      </c>
      <c r="H13" s="98"/>
      <c r="I13" s="44"/>
      <c r="J13" s="44"/>
      <c r="K13" s="44"/>
      <c r="L13" s="44"/>
      <c r="M13" s="44"/>
      <c r="N13" s="44"/>
      <c r="O13" s="44"/>
      <c r="P13" s="44"/>
      <c r="Q13" s="44"/>
      <c r="R13" s="44"/>
      <c r="S13" s="44"/>
      <c r="T13" s="44"/>
      <c r="U13" s="44"/>
    </row>
    <row r="14" spans="1:21" ht="46.5" x14ac:dyDescent="0.2">
      <c r="A14" s="52"/>
      <c r="B14" s="52"/>
      <c r="C14" s="52" t="s">
        <v>75</v>
      </c>
      <c r="D14" s="52" t="s">
        <v>76</v>
      </c>
      <c r="E14" s="98">
        <v>8</v>
      </c>
      <c r="F14" s="98" t="s">
        <v>181</v>
      </c>
      <c r="G14" s="98" t="s">
        <v>206</v>
      </c>
      <c r="H14" s="98"/>
      <c r="I14" s="44"/>
      <c r="J14" s="44"/>
      <c r="K14" s="44"/>
      <c r="L14" s="44"/>
      <c r="M14" s="44"/>
      <c r="N14" s="44"/>
      <c r="O14" s="44"/>
      <c r="P14" s="44"/>
      <c r="Q14" s="44"/>
      <c r="R14" s="44"/>
      <c r="S14" s="44"/>
      <c r="T14" s="44"/>
      <c r="U14" s="44"/>
    </row>
    <row r="15" spans="1:21" ht="23.25" x14ac:dyDescent="0.2">
      <c r="A15" s="52"/>
      <c r="B15" s="52"/>
      <c r="C15" s="52"/>
      <c r="D15" s="52"/>
      <c r="E15" s="98">
        <v>9</v>
      </c>
      <c r="F15" s="98" t="s">
        <v>182</v>
      </c>
      <c r="G15" s="98"/>
      <c r="H15" s="98" t="s">
        <v>206</v>
      </c>
      <c r="I15" s="44"/>
      <c r="J15" s="44"/>
      <c r="K15" s="44"/>
      <c r="L15" s="44"/>
      <c r="M15" s="44"/>
      <c r="N15" s="44"/>
      <c r="O15" s="44"/>
    </row>
    <row r="16" spans="1:21" ht="46.5" x14ac:dyDescent="0.2">
      <c r="A16" s="52"/>
      <c r="B16" s="52"/>
      <c r="C16" s="52"/>
      <c r="D16" s="52"/>
      <c r="E16" s="98">
        <v>10</v>
      </c>
      <c r="F16" s="98" t="s">
        <v>183</v>
      </c>
      <c r="G16" s="98" t="s">
        <v>206</v>
      </c>
      <c r="H16" s="98"/>
      <c r="I16" s="44"/>
      <c r="J16" s="44"/>
      <c r="K16" s="44"/>
      <c r="L16" s="44"/>
      <c r="M16" s="44"/>
      <c r="N16" s="44"/>
      <c r="O16" s="44"/>
    </row>
    <row r="17" spans="1:15" ht="23.25" x14ac:dyDescent="0.2">
      <c r="A17" s="52"/>
      <c r="B17" s="55"/>
      <c r="C17" s="55"/>
      <c r="D17" s="55"/>
      <c r="E17" s="98">
        <v>11</v>
      </c>
      <c r="F17" s="98" t="s">
        <v>184</v>
      </c>
      <c r="G17" s="98" t="s">
        <v>206</v>
      </c>
      <c r="H17" s="98"/>
      <c r="I17" s="44"/>
      <c r="J17" s="44"/>
      <c r="K17" s="44"/>
      <c r="L17" s="44"/>
      <c r="M17" s="44"/>
      <c r="N17" s="44"/>
      <c r="O17" s="44"/>
    </row>
    <row r="18" spans="1:15" ht="23.25" x14ac:dyDescent="0.2">
      <c r="A18" s="52"/>
      <c r="B18" s="55"/>
      <c r="C18" s="55"/>
      <c r="D18" s="55"/>
      <c r="E18" s="98">
        <v>12</v>
      </c>
      <c r="F18" s="98" t="s">
        <v>185</v>
      </c>
      <c r="G18" s="98" t="s">
        <v>206</v>
      </c>
      <c r="H18" s="98"/>
      <c r="I18" s="44"/>
      <c r="J18" s="44"/>
      <c r="K18" s="44"/>
      <c r="L18" s="44"/>
      <c r="M18" s="44"/>
      <c r="N18" s="44"/>
      <c r="O18" s="44"/>
    </row>
    <row r="19" spans="1:15" ht="23.25" x14ac:dyDescent="0.2">
      <c r="A19" s="52"/>
      <c r="B19" s="55"/>
      <c r="C19" s="55"/>
      <c r="D19" s="55"/>
      <c r="E19" s="98">
        <v>13</v>
      </c>
      <c r="F19" s="98" t="s">
        <v>186</v>
      </c>
      <c r="G19" s="98" t="s">
        <v>206</v>
      </c>
      <c r="H19" s="98"/>
      <c r="I19" s="44"/>
      <c r="J19" s="44"/>
      <c r="K19" s="44"/>
      <c r="L19" s="44"/>
      <c r="M19" s="44"/>
      <c r="N19" s="44"/>
      <c r="O19" s="44"/>
    </row>
    <row r="20" spans="1:15" ht="23.25" x14ac:dyDescent="0.2">
      <c r="A20" s="52"/>
      <c r="B20" s="55"/>
      <c r="C20" s="55"/>
      <c r="D20" s="55"/>
      <c r="E20" s="98">
        <v>14</v>
      </c>
      <c r="F20" s="98" t="s">
        <v>187</v>
      </c>
      <c r="G20" s="98" t="s">
        <v>206</v>
      </c>
      <c r="H20" s="98"/>
      <c r="I20" s="44"/>
      <c r="J20" s="44"/>
      <c r="K20" s="44"/>
      <c r="L20" s="44"/>
      <c r="M20" s="44"/>
      <c r="N20" s="44"/>
      <c r="O20" s="44"/>
    </row>
    <row r="21" spans="1:15" ht="23.25" x14ac:dyDescent="0.2">
      <c r="A21" s="52"/>
      <c r="B21" s="52"/>
      <c r="C21" s="53"/>
      <c r="D21" s="53"/>
      <c r="E21" s="98">
        <v>15</v>
      </c>
      <c r="F21" s="98" t="s">
        <v>188</v>
      </c>
      <c r="G21" s="98" t="s">
        <v>206</v>
      </c>
      <c r="H21" s="98"/>
      <c r="I21" s="44"/>
      <c r="J21" s="44"/>
      <c r="K21" s="44"/>
      <c r="L21" s="44"/>
      <c r="M21" s="44"/>
      <c r="N21" s="44"/>
      <c r="O21" s="44"/>
    </row>
    <row r="22" spans="1:15" ht="23.25" x14ac:dyDescent="0.2">
      <c r="A22" s="52"/>
      <c r="B22" s="52"/>
      <c r="C22" s="53"/>
      <c r="D22" s="53"/>
      <c r="E22" s="98">
        <v>16</v>
      </c>
      <c r="F22" s="98" t="s">
        <v>189</v>
      </c>
      <c r="G22" s="98"/>
      <c r="H22" s="98" t="s">
        <v>206</v>
      </c>
      <c r="I22" s="44"/>
      <c r="J22" s="44"/>
      <c r="K22" s="44"/>
      <c r="L22" s="44"/>
      <c r="M22" s="44"/>
      <c r="N22" s="44"/>
      <c r="O22" s="44"/>
    </row>
    <row r="23" spans="1:15" ht="23.25" x14ac:dyDescent="0.2">
      <c r="A23" s="52"/>
      <c r="B23" s="52"/>
      <c r="C23" s="53"/>
      <c r="D23" s="53"/>
      <c r="E23" s="98">
        <v>17</v>
      </c>
      <c r="F23" s="98" t="s">
        <v>190</v>
      </c>
      <c r="G23" s="98" t="s">
        <v>206</v>
      </c>
      <c r="H23" s="98"/>
      <c r="I23" s="44"/>
      <c r="J23" s="44"/>
      <c r="K23" s="44"/>
      <c r="L23" s="44"/>
      <c r="M23" s="44"/>
      <c r="N23" s="44"/>
      <c r="O23" s="44"/>
    </row>
    <row r="24" spans="1:15" ht="23.25" x14ac:dyDescent="0.2">
      <c r="A24" s="52"/>
      <c r="B24" s="52"/>
      <c r="C24" s="53"/>
      <c r="D24" s="53"/>
      <c r="E24" s="98">
        <v>18</v>
      </c>
      <c r="F24" s="98" t="s">
        <v>191</v>
      </c>
      <c r="G24" s="98" t="s">
        <v>206</v>
      </c>
      <c r="H24" s="98"/>
      <c r="I24" s="44"/>
      <c r="J24" s="44"/>
      <c r="K24" s="44"/>
      <c r="L24" s="44"/>
      <c r="M24" s="44"/>
      <c r="N24" s="44"/>
      <c r="O24" s="44"/>
    </row>
    <row r="25" spans="1:15" ht="23.25" x14ac:dyDescent="0.2">
      <c r="A25" s="52"/>
      <c r="B25" s="52"/>
      <c r="C25" s="53"/>
      <c r="D25" s="53"/>
      <c r="E25" s="98">
        <v>19</v>
      </c>
      <c r="F25" s="98" t="s">
        <v>192</v>
      </c>
      <c r="G25" s="98"/>
      <c r="H25" s="98" t="s">
        <v>206</v>
      </c>
      <c r="I25" s="44"/>
      <c r="J25" s="44"/>
      <c r="K25" s="44"/>
      <c r="L25" s="44"/>
      <c r="M25" s="44"/>
      <c r="N25" s="44"/>
      <c r="O25" s="44"/>
    </row>
    <row r="26" spans="1:15" ht="23.25" x14ac:dyDescent="0.2">
      <c r="A26" s="52"/>
      <c r="B26" s="52"/>
      <c r="C26" s="53"/>
      <c r="D26" s="53"/>
      <c r="E26" s="355" t="s">
        <v>193</v>
      </c>
      <c r="F26" s="355"/>
      <c r="G26" s="355"/>
      <c r="H26" s="355"/>
      <c r="I26" s="44"/>
      <c r="J26" s="44"/>
      <c r="K26" s="44"/>
      <c r="L26" s="44"/>
      <c r="M26" s="44"/>
      <c r="N26" s="44"/>
      <c r="O26" s="44"/>
    </row>
    <row r="27" spans="1:15" ht="23.25" x14ac:dyDescent="0.2">
      <c r="A27" s="52"/>
      <c r="B27" s="52"/>
      <c r="C27" s="53"/>
      <c r="D27" s="53"/>
      <c r="E27" s="355" t="s">
        <v>194</v>
      </c>
      <c r="F27" s="355"/>
      <c r="G27" s="355"/>
      <c r="H27" s="355"/>
      <c r="I27" s="44"/>
      <c r="J27" s="44"/>
      <c r="K27" s="44"/>
      <c r="L27" s="44"/>
      <c r="M27" s="44"/>
      <c r="N27" s="44"/>
      <c r="O27" s="44"/>
    </row>
    <row r="28" spans="1:15" ht="23.25" x14ac:dyDescent="0.2">
      <c r="A28" s="52"/>
      <c r="B28" s="52"/>
      <c r="C28" s="53"/>
      <c r="D28" s="53"/>
      <c r="E28" s="355" t="s">
        <v>195</v>
      </c>
      <c r="F28" s="355"/>
      <c r="G28" s="355"/>
      <c r="H28" s="355"/>
      <c r="I28" s="44"/>
      <c r="J28" s="44"/>
      <c r="K28" s="44"/>
      <c r="L28" s="44"/>
      <c r="M28" s="44"/>
      <c r="N28" s="44"/>
      <c r="O28" s="44"/>
    </row>
    <row r="29" spans="1:15" ht="21" customHeight="1" x14ac:dyDescent="0.2">
      <c r="A29" s="52"/>
      <c r="B29" s="52"/>
      <c r="C29" s="53"/>
      <c r="D29" s="53"/>
      <c r="E29" s="354" t="s">
        <v>196</v>
      </c>
      <c r="F29" s="354"/>
      <c r="G29" s="354"/>
      <c r="H29" s="354"/>
      <c r="I29" s="44"/>
      <c r="J29" s="44"/>
      <c r="K29" s="44"/>
      <c r="L29" s="44"/>
      <c r="M29" s="44"/>
      <c r="N29" s="44"/>
      <c r="O29" s="44"/>
    </row>
    <row r="30" spans="1:15" ht="23.25" x14ac:dyDescent="0.2">
      <c r="A30" s="52"/>
      <c r="B30" s="52"/>
      <c r="C30" s="53"/>
      <c r="D30" s="53"/>
      <c r="E30" s="354" t="s">
        <v>197</v>
      </c>
      <c r="F30" s="354"/>
      <c r="G30" s="354"/>
      <c r="H30" s="354"/>
      <c r="I30" s="44"/>
      <c r="J30" s="44"/>
      <c r="K30" s="44"/>
      <c r="L30" s="44"/>
      <c r="M30" s="44"/>
      <c r="N30" s="44"/>
      <c r="O30" s="44"/>
    </row>
    <row r="31" spans="1:15" ht="23.25" x14ac:dyDescent="0.2">
      <c r="A31" s="52"/>
      <c r="B31" s="52"/>
      <c r="C31" s="53"/>
      <c r="D31" s="53"/>
      <c r="E31" s="354" t="s">
        <v>198</v>
      </c>
      <c r="F31" s="354"/>
      <c r="G31" s="354"/>
      <c r="H31" s="354"/>
      <c r="I31" s="44"/>
      <c r="J31" s="44"/>
      <c r="K31" s="44"/>
      <c r="L31" s="44"/>
      <c r="M31" s="44"/>
      <c r="N31" s="44"/>
      <c r="O31" s="44"/>
    </row>
    <row r="32" spans="1:15" ht="23.25" x14ac:dyDescent="0.2">
      <c r="A32" s="52"/>
      <c r="B32" s="52"/>
      <c r="C32" s="53"/>
      <c r="D32" s="53"/>
      <c r="E32" s="354" t="s">
        <v>199</v>
      </c>
      <c r="F32" s="354"/>
      <c r="G32" s="354"/>
      <c r="H32" s="354"/>
      <c r="I32" s="44"/>
      <c r="J32" s="44"/>
      <c r="K32" s="44"/>
      <c r="L32" s="44"/>
      <c r="M32" s="44"/>
      <c r="N32" s="44"/>
      <c r="O32" s="44"/>
    </row>
    <row r="33" spans="1:15" ht="20.25" x14ac:dyDescent="0.2">
      <c r="A33" s="52"/>
      <c r="B33" s="52"/>
      <c r="C33" s="53"/>
      <c r="D33" s="53"/>
      <c r="E33" s="44"/>
      <c r="F33" s="44"/>
      <c r="G33" s="44"/>
      <c r="H33" s="44"/>
      <c r="I33" s="44"/>
      <c r="J33" s="44"/>
      <c r="K33" s="44"/>
      <c r="L33" s="44"/>
      <c r="M33" s="44"/>
      <c r="N33" s="44"/>
      <c r="O33" s="44"/>
    </row>
    <row r="34" spans="1:15" ht="20.25" x14ac:dyDescent="0.2">
      <c r="A34" s="52"/>
      <c r="B34" s="52"/>
      <c r="C34" s="53"/>
      <c r="D34" s="53"/>
      <c r="E34" s="44"/>
      <c r="F34" s="44"/>
      <c r="G34" s="44"/>
      <c r="H34" s="44"/>
      <c r="I34" s="44"/>
      <c r="J34" s="44"/>
      <c r="K34" s="44"/>
      <c r="L34" s="44"/>
      <c r="M34" s="44"/>
      <c r="N34" s="44"/>
      <c r="O34" s="44"/>
    </row>
    <row r="35" spans="1:15" ht="20.25" x14ac:dyDescent="0.2">
      <c r="A35" s="52"/>
      <c r="B35" s="52"/>
      <c r="C35" s="53"/>
      <c r="D35" s="53"/>
      <c r="E35" s="44"/>
      <c r="F35" s="44"/>
      <c r="G35" s="44"/>
      <c r="H35" s="44"/>
      <c r="I35" s="44"/>
      <c r="J35" s="44"/>
      <c r="K35" s="44"/>
      <c r="L35" s="44"/>
      <c r="M35" s="44"/>
      <c r="N35" s="44"/>
      <c r="O35" s="44"/>
    </row>
    <row r="36" spans="1:15" ht="20.25" x14ac:dyDescent="0.2">
      <c r="A36" s="52"/>
      <c r="B36" s="52"/>
      <c r="C36" s="53"/>
      <c r="D36" s="53"/>
      <c r="E36" s="44"/>
      <c r="F36" s="44"/>
      <c r="G36" s="44"/>
      <c r="H36" s="44"/>
      <c r="I36" s="44"/>
      <c r="J36" s="44"/>
      <c r="K36" s="44"/>
      <c r="L36" s="44"/>
      <c r="M36" s="44"/>
      <c r="N36" s="44"/>
      <c r="O36" s="44"/>
    </row>
    <row r="37" spans="1:15" ht="20.25" x14ac:dyDescent="0.2">
      <c r="A37" s="52"/>
      <c r="B37" s="52"/>
      <c r="C37" s="53"/>
      <c r="D37" s="53"/>
      <c r="E37" s="44"/>
      <c r="F37" s="44"/>
      <c r="G37" s="44"/>
      <c r="H37" s="44"/>
      <c r="I37" s="44"/>
      <c r="J37" s="44"/>
      <c r="K37" s="44"/>
      <c r="L37" s="44"/>
      <c r="M37" s="44"/>
      <c r="N37" s="44"/>
      <c r="O37" s="44"/>
    </row>
    <row r="38" spans="1:15" ht="20.25" x14ac:dyDescent="0.2">
      <c r="A38" s="52"/>
      <c r="B38" s="52"/>
      <c r="C38" s="53"/>
      <c r="D38" s="53"/>
      <c r="E38" s="44"/>
      <c r="F38" s="44"/>
      <c r="G38" s="44"/>
      <c r="H38" s="44"/>
      <c r="I38" s="44"/>
      <c r="J38" s="44"/>
      <c r="K38" s="44"/>
      <c r="L38" s="44"/>
      <c r="M38" s="44"/>
      <c r="N38" s="44"/>
      <c r="O38" s="44"/>
    </row>
    <row r="39" spans="1:15" ht="20.25" x14ac:dyDescent="0.2">
      <c r="A39" s="52"/>
      <c r="B39" s="52"/>
      <c r="C39" s="53"/>
      <c r="D39" s="53"/>
      <c r="E39" s="44"/>
      <c r="F39" s="44"/>
      <c r="G39" s="44"/>
      <c r="H39" s="44"/>
      <c r="I39" s="44"/>
      <c r="J39" s="44"/>
      <c r="K39" s="44"/>
      <c r="L39" s="44"/>
      <c r="M39" s="44"/>
      <c r="N39" s="44"/>
      <c r="O39" s="44"/>
    </row>
    <row r="40" spans="1:15" ht="20.25" x14ac:dyDescent="0.2">
      <c r="A40" s="52"/>
      <c r="B40" s="52"/>
      <c r="C40" s="53"/>
      <c r="D40" s="53"/>
      <c r="E40" s="44"/>
      <c r="F40" s="44"/>
      <c r="G40" s="44"/>
      <c r="H40" s="44"/>
      <c r="I40" s="44"/>
      <c r="J40" s="44"/>
      <c r="K40" s="44"/>
      <c r="L40" s="44"/>
      <c r="M40" s="44"/>
      <c r="N40" s="44"/>
      <c r="O40" s="44"/>
    </row>
    <row r="41" spans="1:15" ht="20.25" x14ac:dyDescent="0.2">
      <c r="A41" s="52"/>
      <c r="B41" s="52"/>
      <c r="C41" s="53"/>
      <c r="D41" s="53"/>
      <c r="E41" s="44"/>
      <c r="F41" s="44"/>
      <c r="G41" s="44"/>
      <c r="H41" s="44"/>
      <c r="I41" s="44"/>
      <c r="J41" s="44"/>
      <c r="K41" s="44"/>
      <c r="L41" s="44"/>
      <c r="M41" s="44"/>
      <c r="N41" s="44"/>
      <c r="O41" s="44"/>
    </row>
    <row r="42" spans="1:15" ht="20.25" x14ac:dyDescent="0.2">
      <c r="A42" s="52"/>
      <c r="B42" s="52"/>
      <c r="C42" s="53"/>
      <c r="D42" s="53"/>
      <c r="E42" s="44"/>
      <c r="F42" s="44"/>
      <c r="G42" s="44"/>
      <c r="H42" s="44"/>
      <c r="I42" s="44"/>
      <c r="J42" s="44"/>
      <c r="K42" s="44"/>
      <c r="L42" s="44"/>
      <c r="M42" s="44"/>
      <c r="N42" s="44"/>
      <c r="O42" s="44"/>
    </row>
    <row r="43" spans="1:15" ht="20.25" x14ac:dyDescent="0.2">
      <c r="A43" s="52"/>
      <c r="B43" s="52"/>
      <c r="C43" s="53"/>
      <c r="D43" s="53"/>
      <c r="E43" s="44"/>
      <c r="F43" s="44"/>
      <c r="G43" s="44"/>
      <c r="H43" s="44"/>
      <c r="I43" s="44"/>
      <c r="J43" s="44"/>
      <c r="K43" s="44"/>
      <c r="L43" s="44"/>
      <c r="M43" s="44"/>
      <c r="N43" s="44"/>
      <c r="O43" s="44"/>
    </row>
    <row r="44" spans="1:15" ht="20.25" x14ac:dyDescent="0.2">
      <c r="A44" s="52"/>
      <c r="B44" s="52"/>
      <c r="C44" s="53"/>
      <c r="D44" s="53"/>
      <c r="E44" s="44"/>
      <c r="F44" s="44"/>
      <c r="G44" s="44"/>
      <c r="H44" s="44"/>
      <c r="I44" s="44"/>
      <c r="J44" s="44"/>
      <c r="K44" s="44"/>
      <c r="L44" s="44"/>
      <c r="M44" s="44"/>
      <c r="N44" s="44"/>
      <c r="O44" s="44"/>
    </row>
    <row r="45" spans="1:15" ht="20.25" x14ac:dyDescent="0.2">
      <c r="A45" s="52"/>
      <c r="B45" s="52"/>
      <c r="C45" s="53"/>
      <c r="D45" s="53"/>
      <c r="E45" s="44"/>
      <c r="F45" s="44"/>
      <c r="G45" s="44"/>
      <c r="H45" s="44"/>
      <c r="I45" s="44"/>
      <c r="J45" s="44"/>
      <c r="K45" s="44"/>
      <c r="L45" s="44"/>
      <c r="M45" s="44"/>
      <c r="N45" s="44"/>
      <c r="O45" s="44"/>
    </row>
    <row r="46" spans="1:15" ht="20.25" x14ac:dyDescent="0.2">
      <c r="A46" s="52"/>
      <c r="B46" s="52"/>
      <c r="C46" s="53"/>
      <c r="D46" s="53"/>
      <c r="E46" s="44"/>
      <c r="F46" s="44"/>
      <c r="G46" s="44"/>
      <c r="H46" s="44"/>
      <c r="I46" s="44"/>
      <c r="J46" s="44"/>
      <c r="K46" s="44"/>
      <c r="L46" s="44"/>
      <c r="M46" s="44"/>
      <c r="N46" s="44"/>
      <c r="O46" s="44"/>
    </row>
    <row r="47" spans="1:15" ht="20.25" x14ac:dyDescent="0.2">
      <c r="A47" s="52"/>
      <c r="B47" s="52"/>
      <c r="C47" s="53"/>
      <c r="D47" s="53"/>
      <c r="E47" s="44"/>
      <c r="F47" s="44"/>
      <c r="G47" s="44"/>
      <c r="H47" s="44"/>
      <c r="I47" s="44"/>
      <c r="J47" s="44"/>
      <c r="K47" s="44"/>
      <c r="L47" s="44"/>
      <c r="M47" s="44"/>
      <c r="N47" s="44"/>
      <c r="O47" s="44"/>
    </row>
    <row r="48" spans="1:15" ht="20.25" x14ac:dyDescent="0.2">
      <c r="A48" s="52"/>
      <c r="B48" s="52"/>
      <c r="C48" s="53"/>
      <c r="D48" s="53"/>
      <c r="E48" s="44"/>
      <c r="F48" s="44"/>
      <c r="G48" s="44"/>
      <c r="H48" s="44"/>
      <c r="I48" s="44"/>
      <c r="J48" s="44"/>
      <c r="K48" s="44"/>
      <c r="L48" s="44"/>
      <c r="M48" s="44"/>
      <c r="N48" s="44"/>
      <c r="O48" s="44"/>
    </row>
    <row r="49" spans="1:15" ht="20.25" x14ac:dyDescent="0.2">
      <c r="A49" s="52"/>
      <c r="B49" s="52"/>
      <c r="C49" s="53"/>
      <c r="D49" s="53"/>
      <c r="E49" s="44"/>
      <c r="F49" s="44"/>
      <c r="G49" s="44"/>
      <c r="H49" s="44"/>
      <c r="I49" s="44"/>
      <c r="J49" s="44"/>
      <c r="K49" s="44"/>
      <c r="L49" s="44"/>
      <c r="M49" s="44"/>
      <c r="N49" s="44"/>
      <c r="O49" s="44"/>
    </row>
    <row r="50" spans="1:15" ht="20.25" x14ac:dyDescent="0.2">
      <c r="A50" s="52"/>
      <c r="B50" s="52"/>
      <c r="C50" s="53"/>
      <c r="D50" s="53"/>
      <c r="E50" s="44"/>
      <c r="F50" s="44"/>
      <c r="G50" s="44"/>
      <c r="H50" s="44"/>
      <c r="I50" s="44"/>
      <c r="J50" s="44"/>
      <c r="K50" s="44"/>
      <c r="L50" s="44"/>
      <c r="M50" s="44"/>
      <c r="N50" s="44"/>
      <c r="O50" s="44"/>
    </row>
    <row r="51" spans="1:15" ht="20.25" x14ac:dyDescent="0.2">
      <c r="A51" s="52"/>
      <c r="B51" s="56"/>
      <c r="C51" s="57"/>
      <c r="D51" s="57"/>
    </row>
    <row r="52" spans="1:15" ht="20.25" x14ac:dyDescent="0.2">
      <c r="A52" s="52"/>
      <c r="B52" s="56"/>
      <c r="C52" s="57"/>
      <c r="D52" s="57"/>
    </row>
    <row r="53" spans="1:15" ht="20.25" x14ac:dyDescent="0.2">
      <c r="A53" s="52"/>
      <c r="B53" s="56"/>
      <c r="C53" s="57"/>
      <c r="D53" s="57"/>
    </row>
    <row r="54" spans="1:15" ht="20.25" x14ac:dyDescent="0.2">
      <c r="A54" s="52"/>
      <c r="B54" s="56"/>
      <c r="C54" s="57"/>
      <c r="D54" s="57"/>
    </row>
    <row r="55" spans="1:15" ht="20.25" x14ac:dyDescent="0.2">
      <c r="A55" s="52"/>
      <c r="B55" s="56"/>
      <c r="C55" s="57"/>
      <c r="D55" s="57"/>
    </row>
    <row r="56" spans="1:15" ht="20.25" x14ac:dyDescent="0.2">
      <c r="A56" s="52"/>
      <c r="B56" s="56"/>
      <c r="C56" s="57"/>
      <c r="D56" s="57"/>
    </row>
    <row r="57" spans="1:15" ht="20.25" x14ac:dyDescent="0.2">
      <c r="A57" s="52"/>
      <c r="B57" s="56"/>
      <c r="C57" s="57"/>
      <c r="D57" s="57"/>
    </row>
    <row r="58" spans="1:15" ht="20.25" x14ac:dyDescent="0.2">
      <c r="A58" s="52"/>
      <c r="B58" s="56"/>
      <c r="C58" s="57"/>
      <c r="D58" s="57"/>
    </row>
    <row r="59" spans="1:15" ht="20.25" x14ac:dyDescent="0.2">
      <c r="A59" s="52"/>
      <c r="B59" s="56"/>
      <c r="C59" s="57"/>
      <c r="D59" s="57"/>
    </row>
    <row r="60" spans="1:15" ht="20.25" x14ac:dyDescent="0.2">
      <c r="A60" s="52"/>
      <c r="B60" s="56"/>
      <c r="C60" s="57"/>
      <c r="D60" s="57"/>
    </row>
    <row r="61" spans="1:15" ht="20.25" x14ac:dyDescent="0.2">
      <c r="A61" s="52"/>
      <c r="B61" s="56"/>
      <c r="C61" s="57"/>
      <c r="D61" s="57"/>
    </row>
    <row r="62" spans="1:15" ht="20.25" x14ac:dyDescent="0.2">
      <c r="A62" s="52"/>
      <c r="B62" s="56"/>
      <c r="C62" s="57"/>
      <c r="D62" s="57"/>
    </row>
    <row r="63" spans="1:15" ht="20.25" x14ac:dyDescent="0.2">
      <c r="A63" s="52"/>
      <c r="B63" s="56"/>
      <c r="C63" s="57"/>
      <c r="D63" s="57"/>
    </row>
    <row r="64" spans="1:15" ht="20.25" x14ac:dyDescent="0.2">
      <c r="A64" s="52"/>
      <c r="B64" s="56"/>
      <c r="C64" s="57"/>
      <c r="D64" s="57"/>
    </row>
    <row r="65" spans="1:4" ht="20.25" x14ac:dyDescent="0.2">
      <c r="A65" s="52"/>
      <c r="B65" s="56"/>
      <c r="C65" s="57"/>
      <c r="D65" s="57"/>
    </row>
    <row r="66" spans="1:4" ht="20.25" x14ac:dyDescent="0.2">
      <c r="A66" s="52"/>
      <c r="B66" s="56"/>
      <c r="C66" s="57"/>
      <c r="D66" s="57"/>
    </row>
    <row r="67" spans="1:4" ht="20.25" x14ac:dyDescent="0.2">
      <c r="A67" s="52"/>
      <c r="B67" s="56"/>
      <c r="C67" s="57"/>
      <c r="D67" s="57"/>
    </row>
    <row r="68" spans="1:4" ht="20.25" x14ac:dyDescent="0.2">
      <c r="A68" s="52"/>
      <c r="B68" s="56"/>
      <c r="C68" s="57"/>
      <c r="D68" s="57"/>
    </row>
    <row r="69" spans="1:4" ht="20.25" x14ac:dyDescent="0.2">
      <c r="A69" s="52"/>
      <c r="B69" s="56"/>
      <c r="C69" s="57"/>
      <c r="D69" s="57"/>
    </row>
    <row r="70" spans="1:4" ht="20.25" x14ac:dyDescent="0.2">
      <c r="A70" s="52"/>
      <c r="B70" s="56"/>
      <c r="C70" s="57"/>
      <c r="D70" s="57"/>
    </row>
    <row r="71" spans="1:4" ht="20.25" x14ac:dyDescent="0.2">
      <c r="A71" s="52"/>
      <c r="B71" s="56"/>
      <c r="C71" s="57"/>
      <c r="D71" s="57"/>
    </row>
    <row r="72" spans="1:4" ht="20.25" x14ac:dyDescent="0.2">
      <c r="A72" s="52"/>
      <c r="B72" s="56"/>
      <c r="C72" s="57"/>
      <c r="D72" s="57"/>
    </row>
    <row r="73" spans="1:4" ht="20.25" x14ac:dyDescent="0.2">
      <c r="A73" s="52"/>
      <c r="B73" s="56"/>
      <c r="C73" s="57"/>
      <c r="D73" s="57"/>
    </row>
    <row r="74" spans="1:4" ht="20.25" x14ac:dyDescent="0.2">
      <c r="A74" s="52"/>
      <c r="B74" s="56"/>
      <c r="C74" s="57"/>
      <c r="D74" s="57"/>
    </row>
    <row r="75" spans="1:4" ht="20.25" x14ac:dyDescent="0.2">
      <c r="A75" s="52"/>
      <c r="B75" s="56"/>
      <c r="C75" s="57"/>
      <c r="D75" s="57"/>
    </row>
    <row r="76" spans="1:4" ht="20.25" x14ac:dyDescent="0.2">
      <c r="A76" s="52"/>
      <c r="B76" s="56"/>
      <c r="C76" s="57"/>
      <c r="D76" s="57"/>
    </row>
    <row r="77" spans="1:4" ht="20.25" x14ac:dyDescent="0.2">
      <c r="A77" s="52"/>
      <c r="B77" s="56"/>
      <c r="C77" s="57"/>
      <c r="D77" s="57"/>
    </row>
    <row r="78" spans="1:4" ht="20.25" x14ac:dyDescent="0.2">
      <c r="A78" s="52"/>
      <c r="B78" s="56"/>
      <c r="C78" s="57"/>
      <c r="D78" s="57"/>
    </row>
    <row r="79" spans="1:4" ht="20.25" x14ac:dyDescent="0.2">
      <c r="A79" s="52"/>
      <c r="B79" s="56"/>
      <c r="C79" s="57"/>
      <c r="D79" s="57"/>
    </row>
    <row r="80" spans="1:4" ht="20.25" x14ac:dyDescent="0.2">
      <c r="A80" s="52"/>
      <c r="B80" s="56"/>
      <c r="C80" s="57"/>
      <c r="D80" s="57"/>
    </row>
    <row r="81" spans="1:4" ht="20.25" x14ac:dyDescent="0.2">
      <c r="A81" s="52"/>
      <c r="B81" s="56"/>
      <c r="C81" s="57"/>
      <c r="D81" s="57"/>
    </row>
    <row r="82" spans="1:4" ht="20.25" x14ac:dyDescent="0.2">
      <c r="A82" s="52"/>
      <c r="B82" s="56"/>
      <c r="C82" s="57"/>
      <c r="D82" s="57"/>
    </row>
    <row r="83" spans="1:4" ht="20.25" x14ac:dyDescent="0.2">
      <c r="A83" s="52"/>
      <c r="B83" s="56"/>
      <c r="C83" s="57"/>
      <c r="D83" s="57"/>
    </row>
    <row r="84" spans="1:4" ht="20.25" x14ac:dyDescent="0.2">
      <c r="A84" s="52"/>
      <c r="B84" s="56"/>
      <c r="C84" s="57"/>
      <c r="D84" s="57"/>
    </row>
    <row r="85" spans="1:4" ht="20.25" x14ac:dyDescent="0.2">
      <c r="A85" s="52"/>
      <c r="B85" s="56"/>
      <c r="C85" s="57"/>
      <c r="D85" s="57"/>
    </row>
    <row r="86" spans="1:4" ht="20.25" x14ac:dyDescent="0.2">
      <c r="A86" s="52"/>
      <c r="B86" s="56"/>
      <c r="C86" s="57"/>
      <c r="D86" s="57"/>
    </row>
    <row r="87" spans="1:4" ht="20.25" x14ac:dyDescent="0.2">
      <c r="A87" s="52"/>
      <c r="B87" s="56"/>
      <c r="C87" s="57"/>
      <c r="D87" s="57"/>
    </row>
    <row r="88" spans="1:4" ht="20.25" x14ac:dyDescent="0.2">
      <c r="A88" s="52"/>
      <c r="B88" s="56"/>
      <c r="C88" s="57"/>
      <c r="D88" s="57"/>
    </row>
    <row r="89" spans="1:4" ht="20.25" x14ac:dyDescent="0.2">
      <c r="A89" s="52"/>
      <c r="B89" s="56"/>
      <c r="C89" s="57"/>
      <c r="D89" s="57"/>
    </row>
    <row r="90" spans="1:4" ht="20.25" x14ac:dyDescent="0.2">
      <c r="A90" s="52"/>
      <c r="B90" s="56"/>
      <c r="C90" s="57"/>
      <c r="D90" s="57"/>
    </row>
    <row r="91" spans="1:4" ht="20.25" x14ac:dyDescent="0.2">
      <c r="A91" s="52"/>
      <c r="B91" s="56"/>
      <c r="C91" s="57"/>
      <c r="D91" s="57"/>
    </row>
    <row r="92" spans="1:4" ht="20.25" x14ac:dyDescent="0.2">
      <c r="A92" s="52"/>
      <c r="B92" s="56"/>
      <c r="C92" s="57"/>
      <c r="D92" s="57"/>
    </row>
    <row r="93" spans="1:4" ht="20.25" x14ac:dyDescent="0.2">
      <c r="A93" s="52"/>
      <c r="B93" s="56"/>
      <c r="C93" s="57"/>
      <c r="D93" s="57"/>
    </row>
    <row r="94" spans="1:4" ht="20.25" x14ac:dyDescent="0.2">
      <c r="A94" s="52"/>
      <c r="B94" s="56"/>
      <c r="C94" s="57"/>
      <c r="D94" s="57"/>
    </row>
    <row r="95" spans="1:4" ht="20.25" x14ac:dyDescent="0.2">
      <c r="A95" s="52"/>
      <c r="B95" s="56"/>
      <c r="C95" s="57"/>
      <c r="D95" s="57"/>
    </row>
    <row r="96" spans="1:4" ht="20.25" x14ac:dyDescent="0.2">
      <c r="A96" s="52"/>
      <c r="B96" s="56"/>
      <c r="C96" s="57"/>
      <c r="D96" s="57"/>
    </row>
    <row r="97" spans="1:4" ht="20.25" x14ac:dyDescent="0.2">
      <c r="A97" s="52"/>
      <c r="B97" s="56"/>
      <c r="C97" s="57"/>
      <c r="D97" s="57"/>
    </row>
    <row r="98" spans="1:4" ht="20.25" x14ac:dyDescent="0.2">
      <c r="A98" s="52"/>
      <c r="B98" s="56"/>
      <c r="C98" s="57"/>
      <c r="D98" s="57"/>
    </row>
    <row r="99" spans="1:4" ht="20.25" x14ac:dyDescent="0.2">
      <c r="A99" s="52"/>
      <c r="B99" s="56"/>
      <c r="C99" s="57"/>
      <c r="D99" s="57"/>
    </row>
    <row r="100" spans="1:4" ht="20.25" x14ac:dyDescent="0.2">
      <c r="A100" s="52"/>
      <c r="B100" s="56"/>
      <c r="C100" s="57"/>
      <c r="D100" s="57"/>
    </row>
    <row r="101" spans="1:4" ht="20.25" x14ac:dyDescent="0.2">
      <c r="A101" s="52"/>
      <c r="B101" s="56"/>
      <c r="C101" s="57"/>
      <c r="D101" s="57"/>
    </row>
    <row r="102" spans="1:4" ht="20.25" x14ac:dyDescent="0.2">
      <c r="A102" s="52"/>
      <c r="B102" s="56"/>
      <c r="C102" s="57"/>
      <c r="D102" s="57"/>
    </row>
    <row r="103" spans="1:4" ht="20.25" x14ac:dyDescent="0.2">
      <c r="A103" s="52"/>
      <c r="B103" s="56"/>
      <c r="C103" s="57"/>
      <c r="D103" s="57"/>
    </row>
    <row r="104" spans="1:4" ht="20.25" x14ac:dyDescent="0.2">
      <c r="A104" s="52"/>
      <c r="B104" s="56"/>
      <c r="C104" s="57"/>
      <c r="D104" s="57"/>
    </row>
    <row r="105" spans="1:4" ht="20.25" x14ac:dyDescent="0.2">
      <c r="A105" s="52"/>
      <c r="B105" s="56"/>
      <c r="C105" s="57"/>
      <c r="D105" s="57"/>
    </row>
    <row r="106" spans="1:4" ht="20.25" x14ac:dyDescent="0.2">
      <c r="A106" s="52"/>
      <c r="B106" s="56"/>
      <c r="C106" s="57"/>
      <c r="D106" s="57"/>
    </row>
    <row r="107" spans="1:4" ht="20.25" x14ac:dyDescent="0.2">
      <c r="A107" s="52"/>
      <c r="B107" s="56"/>
      <c r="C107" s="57"/>
      <c r="D107" s="57"/>
    </row>
    <row r="108" spans="1:4" ht="20.25" x14ac:dyDescent="0.2">
      <c r="A108" s="52"/>
      <c r="B108" s="56"/>
      <c r="C108" s="57"/>
      <c r="D108" s="57"/>
    </row>
    <row r="109" spans="1:4" ht="20.25" x14ac:dyDescent="0.2">
      <c r="A109" s="52"/>
      <c r="B109" s="56"/>
      <c r="C109" s="57"/>
      <c r="D109" s="57"/>
    </row>
    <row r="110" spans="1:4" ht="20.25" x14ac:dyDescent="0.2">
      <c r="A110" s="52"/>
      <c r="B110" s="56"/>
      <c r="C110" s="57"/>
      <c r="D110" s="57"/>
    </row>
    <row r="111" spans="1:4" ht="20.25" x14ac:dyDescent="0.2">
      <c r="A111" s="52"/>
      <c r="B111" s="56"/>
      <c r="C111" s="57"/>
      <c r="D111" s="57"/>
    </row>
    <row r="112" spans="1:4" ht="20.25" x14ac:dyDescent="0.2">
      <c r="A112" s="52"/>
      <c r="B112" s="56"/>
      <c r="C112" s="57"/>
      <c r="D112" s="57"/>
    </row>
    <row r="113" spans="1:4" ht="20.25" x14ac:dyDescent="0.2">
      <c r="A113" s="52"/>
      <c r="B113" s="56"/>
      <c r="C113" s="57"/>
      <c r="D113" s="57"/>
    </row>
    <row r="114" spans="1:4" ht="20.25" x14ac:dyDescent="0.2">
      <c r="A114" s="52"/>
      <c r="B114" s="56"/>
      <c r="C114" s="57"/>
      <c r="D114" s="57"/>
    </row>
    <row r="115" spans="1:4" ht="20.25" x14ac:dyDescent="0.2">
      <c r="A115" s="52"/>
      <c r="B115" s="56"/>
      <c r="C115" s="57"/>
      <c r="D115" s="57"/>
    </row>
    <row r="116" spans="1:4" ht="20.25" x14ac:dyDescent="0.2">
      <c r="A116" s="52"/>
      <c r="B116" s="56"/>
      <c r="C116" s="57"/>
      <c r="D116" s="57"/>
    </row>
    <row r="117" spans="1:4" ht="20.25" x14ac:dyDescent="0.2">
      <c r="A117" s="52"/>
      <c r="B117" s="56"/>
      <c r="C117" s="57"/>
      <c r="D117" s="57"/>
    </row>
    <row r="118" spans="1:4" ht="20.25" x14ac:dyDescent="0.2">
      <c r="A118" s="52"/>
      <c r="B118" s="56"/>
      <c r="C118" s="57"/>
      <c r="D118" s="57"/>
    </row>
    <row r="119" spans="1:4" ht="20.25" x14ac:dyDescent="0.2">
      <c r="A119" s="52"/>
      <c r="B119" s="56"/>
      <c r="C119" s="57"/>
      <c r="D119" s="57"/>
    </row>
    <row r="120" spans="1:4" ht="20.25" x14ac:dyDescent="0.2">
      <c r="A120" s="52"/>
      <c r="B120" s="56"/>
      <c r="C120" s="57"/>
      <c r="D120" s="57"/>
    </row>
    <row r="121" spans="1:4" ht="20.25" x14ac:dyDescent="0.2">
      <c r="A121" s="52"/>
      <c r="B121" s="56"/>
      <c r="C121" s="57"/>
      <c r="D121" s="57"/>
    </row>
    <row r="122" spans="1:4" ht="20.25" x14ac:dyDescent="0.2">
      <c r="A122" s="52"/>
      <c r="B122" s="56"/>
      <c r="C122" s="57"/>
      <c r="D122" s="57"/>
    </row>
    <row r="123" spans="1:4" ht="20.25" x14ac:dyDescent="0.2">
      <c r="A123" s="52"/>
      <c r="B123" s="56"/>
      <c r="C123" s="57"/>
      <c r="D123" s="57"/>
    </row>
    <row r="124" spans="1:4" ht="20.25" x14ac:dyDescent="0.2">
      <c r="A124" s="52"/>
      <c r="B124" s="56"/>
      <c r="C124" s="57"/>
      <c r="D124" s="57"/>
    </row>
    <row r="125" spans="1:4" ht="20.25" x14ac:dyDescent="0.2">
      <c r="A125" s="52"/>
      <c r="B125" s="56"/>
      <c r="C125" s="57"/>
      <c r="D125" s="57"/>
    </row>
    <row r="126" spans="1:4" ht="20.25" x14ac:dyDescent="0.2">
      <c r="A126" s="52"/>
      <c r="B126" s="56"/>
      <c r="C126" s="57"/>
      <c r="D126" s="57"/>
    </row>
    <row r="127" spans="1:4" ht="20.25" x14ac:dyDescent="0.2">
      <c r="A127" s="52"/>
      <c r="B127" s="56"/>
      <c r="C127" s="57"/>
      <c r="D127" s="57"/>
    </row>
    <row r="128" spans="1:4" ht="20.25" x14ac:dyDescent="0.2">
      <c r="A128" s="52"/>
      <c r="B128" s="56"/>
      <c r="C128" s="57"/>
      <c r="D128" s="57"/>
    </row>
    <row r="129" spans="1:4" ht="20.25" x14ac:dyDescent="0.2">
      <c r="A129" s="52"/>
      <c r="B129" s="56"/>
      <c r="C129" s="57"/>
      <c r="D129" s="57"/>
    </row>
    <row r="130" spans="1:4" ht="20.25" x14ac:dyDescent="0.2">
      <c r="A130" s="52"/>
      <c r="B130" s="56"/>
      <c r="C130" s="57"/>
      <c r="D130" s="57"/>
    </row>
    <row r="131" spans="1:4" ht="20.25" x14ac:dyDescent="0.2">
      <c r="A131" s="52"/>
      <c r="B131" s="56"/>
      <c r="C131" s="57"/>
      <c r="D131" s="57"/>
    </row>
    <row r="132" spans="1:4" ht="20.25" x14ac:dyDescent="0.2">
      <c r="A132" s="52"/>
      <c r="B132" s="56"/>
      <c r="C132" s="57"/>
      <c r="D132" s="57"/>
    </row>
    <row r="133" spans="1:4" ht="20.25" x14ac:dyDescent="0.2">
      <c r="A133" s="52"/>
      <c r="B133" s="56"/>
      <c r="C133" s="57"/>
      <c r="D133" s="57"/>
    </row>
    <row r="134" spans="1:4" ht="20.25" x14ac:dyDescent="0.2">
      <c r="A134" s="52"/>
      <c r="B134" s="56"/>
      <c r="C134" s="57"/>
      <c r="D134" s="57"/>
    </row>
    <row r="135" spans="1:4" ht="20.25" x14ac:dyDescent="0.2">
      <c r="A135" s="52"/>
      <c r="B135" s="56"/>
      <c r="C135" s="57"/>
      <c r="D135" s="57"/>
    </row>
    <row r="136" spans="1:4" ht="20.25" x14ac:dyDescent="0.2">
      <c r="A136" s="52"/>
      <c r="B136" s="56"/>
      <c r="C136" s="57"/>
      <c r="D136" s="57"/>
    </row>
    <row r="137" spans="1:4" ht="20.25" x14ac:dyDescent="0.2">
      <c r="A137" s="52"/>
      <c r="B137" s="56"/>
      <c r="C137" s="57"/>
      <c r="D137" s="57"/>
    </row>
    <row r="138" spans="1:4" ht="20.25" x14ac:dyDescent="0.2">
      <c r="A138" s="52"/>
      <c r="B138" s="56"/>
      <c r="C138" s="57"/>
      <c r="D138" s="57"/>
    </row>
    <row r="139" spans="1:4" ht="20.25" x14ac:dyDescent="0.2">
      <c r="A139" s="52"/>
      <c r="B139" s="56"/>
      <c r="C139" s="57"/>
      <c r="D139" s="57"/>
    </row>
    <row r="140" spans="1:4" ht="20.25" x14ac:dyDescent="0.2">
      <c r="A140" s="52"/>
      <c r="B140" s="56"/>
      <c r="C140" s="57"/>
      <c r="D140" s="57"/>
    </row>
    <row r="141" spans="1:4" ht="20.25" x14ac:dyDescent="0.2">
      <c r="A141" s="52"/>
      <c r="B141" s="56"/>
      <c r="C141" s="57"/>
      <c r="D141" s="57"/>
    </row>
    <row r="142" spans="1:4" ht="20.25" x14ac:dyDescent="0.2">
      <c r="A142" s="52"/>
      <c r="B142" s="56"/>
      <c r="C142" s="57"/>
      <c r="D142" s="57"/>
    </row>
    <row r="143" spans="1:4" ht="20.25" x14ac:dyDescent="0.2">
      <c r="A143" s="52"/>
      <c r="B143" s="56"/>
      <c r="C143" s="57"/>
      <c r="D143" s="57"/>
    </row>
    <row r="144" spans="1:4" ht="20.25" x14ac:dyDescent="0.2">
      <c r="A144" s="52"/>
      <c r="B144" s="56"/>
      <c r="C144" s="57"/>
      <c r="D144" s="57"/>
    </row>
    <row r="145" spans="1:4" ht="20.25" x14ac:dyDescent="0.2">
      <c r="A145" s="52"/>
      <c r="B145" s="56"/>
      <c r="C145" s="57"/>
      <c r="D145" s="57"/>
    </row>
    <row r="146" spans="1:4" ht="20.25" x14ac:dyDescent="0.2">
      <c r="A146" s="52"/>
      <c r="B146" s="56"/>
      <c r="C146" s="57"/>
      <c r="D146" s="57"/>
    </row>
    <row r="147" spans="1:4" ht="20.25" x14ac:dyDescent="0.2">
      <c r="A147" s="52"/>
      <c r="B147" s="56"/>
      <c r="C147" s="57"/>
      <c r="D147" s="57"/>
    </row>
    <row r="148" spans="1:4" ht="20.25" x14ac:dyDescent="0.2">
      <c r="A148" s="52"/>
      <c r="B148" s="56"/>
      <c r="C148" s="57"/>
      <c r="D148" s="57"/>
    </row>
    <row r="149" spans="1:4" ht="20.25" x14ac:dyDescent="0.2">
      <c r="A149" s="52"/>
      <c r="B149" s="56"/>
      <c r="C149" s="57"/>
      <c r="D149" s="57"/>
    </row>
    <row r="150" spans="1:4" ht="20.25" x14ac:dyDescent="0.2">
      <c r="A150" s="52"/>
      <c r="B150" s="56"/>
      <c r="C150" s="57"/>
      <c r="D150" s="57"/>
    </row>
    <row r="151" spans="1:4" ht="20.25" x14ac:dyDescent="0.2">
      <c r="A151" s="52"/>
      <c r="B151" s="56"/>
      <c r="C151" s="57"/>
      <c r="D151" s="57"/>
    </row>
    <row r="152" spans="1:4" ht="20.25" x14ac:dyDescent="0.2">
      <c r="A152" s="52"/>
      <c r="B152" s="56"/>
      <c r="C152" s="57"/>
      <c r="D152" s="57"/>
    </row>
    <row r="153" spans="1:4" ht="20.25" x14ac:dyDescent="0.2">
      <c r="A153" s="52"/>
      <c r="B153" s="56"/>
      <c r="C153" s="57"/>
      <c r="D153" s="57"/>
    </row>
    <row r="154" spans="1:4" ht="20.25" x14ac:dyDescent="0.2">
      <c r="A154" s="52"/>
      <c r="B154" s="56"/>
      <c r="C154" s="57"/>
      <c r="D154" s="57"/>
    </row>
    <row r="155" spans="1:4" ht="20.25" x14ac:dyDescent="0.2">
      <c r="A155" s="52"/>
      <c r="B155" s="56"/>
      <c r="C155" s="57"/>
      <c r="D155" s="57"/>
    </row>
    <row r="156" spans="1:4" ht="20.25" x14ac:dyDescent="0.2">
      <c r="A156" s="52"/>
      <c r="B156" s="56"/>
      <c r="C156" s="57"/>
      <c r="D156" s="57"/>
    </row>
    <row r="157" spans="1:4" ht="20.25" x14ac:dyDescent="0.2">
      <c r="A157" s="52"/>
      <c r="B157" s="56"/>
      <c r="C157" s="57"/>
      <c r="D157" s="57"/>
    </row>
    <row r="158" spans="1:4" ht="20.25" x14ac:dyDescent="0.2">
      <c r="A158" s="52"/>
      <c r="B158" s="56"/>
      <c r="C158" s="57"/>
      <c r="D158" s="57"/>
    </row>
    <row r="159" spans="1:4" ht="20.25" x14ac:dyDescent="0.2">
      <c r="A159" s="52"/>
      <c r="B159" s="56"/>
      <c r="C159" s="57"/>
      <c r="D159" s="57"/>
    </row>
    <row r="160" spans="1:4" ht="20.25" x14ac:dyDescent="0.2">
      <c r="A160" s="52"/>
      <c r="B160" s="56"/>
      <c r="C160" s="57"/>
      <c r="D160" s="57"/>
    </row>
    <row r="161" spans="1:4" ht="20.25" x14ac:dyDescent="0.2">
      <c r="A161" s="52"/>
      <c r="B161" s="56"/>
      <c r="C161" s="57"/>
      <c r="D161" s="57"/>
    </row>
    <row r="162" spans="1:4" ht="20.25" x14ac:dyDescent="0.2">
      <c r="A162" s="52"/>
      <c r="B162" s="56"/>
      <c r="C162" s="57"/>
      <c r="D162" s="57"/>
    </row>
    <row r="163" spans="1:4" ht="20.25" x14ac:dyDescent="0.2">
      <c r="A163" s="52"/>
      <c r="B163" s="56"/>
      <c r="C163" s="57"/>
      <c r="D163" s="57"/>
    </row>
    <row r="164" spans="1:4" ht="20.25" x14ac:dyDescent="0.2">
      <c r="A164" s="52"/>
      <c r="B164" s="56"/>
      <c r="C164" s="57"/>
      <c r="D164" s="57"/>
    </row>
    <row r="165" spans="1:4" ht="20.25" x14ac:dyDescent="0.2">
      <c r="A165" s="52"/>
      <c r="B165" s="56"/>
      <c r="C165" s="57"/>
      <c r="D165" s="57"/>
    </row>
    <row r="166" spans="1:4" ht="20.25" x14ac:dyDescent="0.2">
      <c r="A166" s="52"/>
      <c r="B166" s="56"/>
      <c r="C166" s="57"/>
      <c r="D166" s="57"/>
    </row>
    <row r="167" spans="1:4" ht="20.25" x14ac:dyDescent="0.2">
      <c r="A167" s="52"/>
      <c r="B167" s="56"/>
      <c r="C167" s="57"/>
      <c r="D167" s="57"/>
    </row>
    <row r="168" spans="1:4" ht="20.25" x14ac:dyDescent="0.2">
      <c r="A168" s="52"/>
      <c r="B168" s="56"/>
      <c r="C168" s="57"/>
      <c r="D168" s="57"/>
    </row>
    <row r="169" spans="1:4" ht="20.25" x14ac:dyDescent="0.2">
      <c r="A169" s="52"/>
      <c r="B169" s="56"/>
      <c r="C169" s="57"/>
      <c r="D169" s="57"/>
    </row>
    <row r="170" spans="1:4" ht="20.25" x14ac:dyDescent="0.2">
      <c r="A170" s="52"/>
      <c r="B170" s="56"/>
      <c r="C170" s="57"/>
      <c r="D170" s="57"/>
    </row>
    <row r="171" spans="1:4" ht="20.25" x14ac:dyDescent="0.2">
      <c r="A171" s="52"/>
      <c r="B171" s="56"/>
      <c r="C171" s="57"/>
      <c r="D171" s="57"/>
    </row>
    <row r="172" spans="1:4" ht="20.25" x14ac:dyDescent="0.2">
      <c r="A172" s="52"/>
      <c r="B172" s="56"/>
      <c r="C172" s="57"/>
      <c r="D172" s="57"/>
    </row>
    <row r="173" spans="1:4" ht="20.25" x14ac:dyDescent="0.2">
      <c r="A173" s="52"/>
      <c r="B173" s="56"/>
      <c r="C173" s="57"/>
      <c r="D173" s="57"/>
    </row>
    <row r="174" spans="1:4" ht="20.25" x14ac:dyDescent="0.2">
      <c r="A174" s="52"/>
      <c r="B174" s="56"/>
      <c r="C174" s="57"/>
      <c r="D174" s="57"/>
    </row>
    <row r="175" spans="1:4" ht="20.25" x14ac:dyDescent="0.2">
      <c r="A175" s="52"/>
      <c r="B175" s="56"/>
      <c r="C175" s="57"/>
      <c r="D175" s="57"/>
    </row>
    <row r="176" spans="1:4" ht="20.25" x14ac:dyDescent="0.2">
      <c r="A176" s="52"/>
      <c r="B176" s="56"/>
      <c r="C176" s="57"/>
      <c r="D176" s="57"/>
    </row>
    <row r="177" spans="1:4" ht="20.25" x14ac:dyDescent="0.2">
      <c r="A177" s="52"/>
      <c r="B177" s="56"/>
      <c r="C177" s="57"/>
      <c r="D177" s="57"/>
    </row>
    <row r="178" spans="1:4" ht="20.25" x14ac:dyDescent="0.2">
      <c r="A178" s="52"/>
      <c r="B178" s="56"/>
      <c r="C178" s="57"/>
      <c r="D178" s="57"/>
    </row>
    <row r="179" spans="1:4" ht="20.25" x14ac:dyDescent="0.2">
      <c r="A179" s="52"/>
      <c r="B179" s="56"/>
      <c r="C179" s="57"/>
      <c r="D179" s="57"/>
    </row>
    <row r="180" spans="1:4" ht="20.25" x14ac:dyDescent="0.2">
      <c r="A180" s="52"/>
      <c r="B180" s="56"/>
      <c r="C180" s="57"/>
      <c r="D180" s="57"/>
    </row>
    <row r="181" spans="1:4" ht="20.25" x14ac:dyDescent="0.2">
      <c r="A181" s="52"/>
      <c r="B181" s="56"/>
      <c r="C181" s="57"/>
      <c r="D181" s="57"/>
    </row>
    <row r="182" spans="1:4" ht="20.25" x14ac:dyDescent="0.2">
      <c r="A182" s="52"/>
      <c r="B182" s="56"/>
      <c r="C182" s="57"/>
      <c r="D182" s="57"/>
    </row>
    <row r="183" spans="1:4" ht="20.25" x14ac:dyDescent="0.2">
      <c r="A183" s="52"/>
      <c r="B183" s="56"/>
      <c r="C183" s="57"/>
      <c r="D183" s="57"/>
    </row>
    <row r="184" spans="1:4" ht="20.25" x14ac:dyDescent="0.2">
      <c r="A184" s="52"/>
      <c r="B184" s="56"/>
      <c r="C184" s="57"/>
      <c r="D184" s="57"/>
    </row>
    <row r="185" spans="1:4" ht="20.25" x14ac:dyDescent="0.2">
      <c r="A185" s="52"/>
      <c r="B185" s="56"/>
      <c r="C185" s="57"/>
      <c r="D185" s="57"/>
    </row>
    <row r="186" spans="1:4" ht="20.25" x14ac:dyDescent="0.2">
      <c r="A186" s="52"/>
      <c r="B186" s="56"/>
      <c r="C186" s="57"/>
      <c r="D186" s="57"/>
    </row>
    <row r="187" spans="1:4" ht="20.25" x14ac:dyDescent="0.2">
      <c r="A187" s="52"/>
      <c r="B187" s="56"/>
      <c r="C187" s="57"/>
      <c r="D187" s="57"/>
    </row>
    <row r="188" spans="1:4" ht="20.25" x14ac:dyDescent="0.2">
      <c r="A188" s="52"/>
      <c r="B188" s="56"/>
      <c r="C188" s="57"/>
      <c r="D188" s="57"/>
    </row>
    <row r="189" spans="1:4" ht="20.25" x14ac:dyDescent="0.2">
      <c r="A189" s="52"/>
      <c r="B189" s="56"/>
      <c r="C189" s="57"/>
      <c r="D189" s="57"/>
    </row>
    <row r="190" spans="1:4" ht="20.25" x14ac:dyDescent="0.2">
      <c r="A190" s="52"/>
      <c r="B190" s="56"/>
      <c r="C190" s="57"/>
      <c r="D190" s="57"/>
    </row>
    <row r="191" spans="1:4" ht="20.25" x14ac:dyDescent="0.2">
      <c r="A191" s="52"/>
      <c r="B191" s="56"/>
      <c r="C191" s="57"/>
      <c r="D191" s="57"/>
    </row>
    <row r="192" spans="1:4" ht="20.25" x14ac:dyDescent="0.2">
      <c r="A192" s="52"/>
      <c r="B192" s="56"/>
      <c r="C192" s="57"/>
      <c r="D192" s="57"/>
    </row>
    <row r="193" spans="1:5" ht="20.25" x14ac:dyDescent="0.2">
      <c r="A193" s="52"/>
      <c r="B193" s="56"/>
      <c r="C193" s="57"/>
      <c r="D193" s="57"/>
    </row>
    <row r="194" spans="1:5" ht="20.25" x14ac:dyDescent="0.2">
      <c r="A194" s="52"/>
      <c r="B194" s="56"/>
      <c r="C194" s="57"/>
      <c r="D194" s="57"/>
    </row>
    <row r="195" spans="1:5" ht="20.25" x14ac:dyDescent="0.2">
      <c r="A195" s="52"/>
      <c r="B195" s="56"/>
      <c r="C195" s="57"/>
      <c r="D195" s="57"/>
    </row>
    <row r="196" spans="1:5" ht="20.25" x14ac:dyDescent="0.2">
      <c r="A196" s="52"/>
      <c r="B196" s="56"/>
      <c r="C196" s="57"/>
      <c r="D196" s="57"/>
    </row>
    <row r="197" spans="1:5" ht="20.25" x14ac:dyDescent="0.2">
      <c r="A197" s="52"/>
      <c r="B197" s="56"/>
      <c r="C197" s="57"/>
      <c r="D197" s="57"/>
    </row>
    <row r="198" spans="1:5" ht="20.25" x14ac:dyDescent="0.2">
      <c r="A198" s="52"/>
      <c r="B198" s="56"/>
      <c r="C198" s="57"/>
      <c r="D198" s="57"/>
    </row>
    <row r="199" spans="1:5" ht="20.25" x14ac:dyDescent="0.2">
      <c r="A199" s="52"/>
      <c r="B199" s="56"/>
      <c r="C199" s="57"/>
      <c r="D199" s="57"/>
    </row>
    <row r="200" spans="1:5" ht="20.25" x14ac:dyDescent="0.2">
      <c r="A200" s="52"/>
      <c r="B200" s="56"/>
      <c r="C200" s="57"/>
      <c r="D200" s="57"/>
    </row>
    <row r="201" spans="1:5" ht="20.25" x14ac:dyDescent="0.2">
      <c r="A201" s="52"/>
      <c r="B201" s="56"/>
      <c r="C201" s="57"/>
      <c r="D201" s="57"/>
    </row>
    <row r="202" spans="1:5" ht="20.25" x14ac:dyDescent="0.2">
      <c r="A202" s="52"/>
      <c r="B202" s="56"/>
      <c r="C202" s="57"/>
      <c r="D202" s="57"/>
    </row>
    <row r="203" spans="1:5" ht="20.25" x14ac:dyDescent="0.2">
      <c r="A203" s="52"/>
      <c r="B203" s="56"/>
      <c r="C203" s="57"/>
      <c r="D203" s="57"/>
    </row>
    <row r="204" spans="1:5" ht="20.25" x14ac:dyDescent="0.2">
      <c r="A204" s="52"/>
      <c r="B204" s="56"/>
      <c r="C204" s="57"/>
      <c r="D204" s="57"/>
    </row>
    <row r="205" spans="1:5" ht="20.25" x14ac:dyDescent="0.2">
      <c r="A205" s="52"/>
      <c r="B205" s="56"/>
      <c r="C205" s="57"/>
      <c r="D205" s="57"/>
    </row>
    <row r="206" spans="1:5" ht="20.25" x14ac:dyDescent="0.2">
      <c r="A206" s="52"/>
      <c r="B206" s="56"/>
      <c r="C206" s="57"/>
      <c r="D206" s="57"/>
    </row>
    <row r="207" spans="1:5" x14ac:dyDescent="0.2">
      <c r="A207" s="44"/>
      <c r="B207" s="56"/>
      <c r="C207" s="56"/>
      <c r="D207" s="56"/>
    </row>
    <row r="208" spans="1:5" ht="20.25" x14ac:dyDescent="0.2">
      <c r="A208" s="44"/>
      <c r="B208" s="58" t="s">
        <v>77</v>
      </c>
      <c r="C208" s="58" t="s">
        <v>78</v>
      </c>
      <c r="D208" s="59" t="s">
        <v>77</v>
      </c>
      <c r="E208" s="59" t="s">
        <v>78</v>
      </c>
    </row>
    <row r="209" spans="1:8" ht="20.25" x14ac:dyDescent="0.3">
      <c r="A209" s="44"/>
      <c r="B209" s="60" t="s">
        <v>79</v>
      </c>
      <c r="C209" s="60" t="s">
        <v>80</v>
      </c>
      <c r="D209" s="45" t="s">
        <v>79</v>
      </c>
      <c r="F209" s="45" t="str">
        <f>IF(NOT(ISBLANK(D209)),D209,IF(NOT(ISBLANK(E209)),"     "&amp;E209,FALSE))</f>
        <v>Afectación Económica o presupuestal</v>
      </c>
      <c r="G209" s="45" t="s">
        <v>79</v>
      </c>
      <c r="H209" s="45" t="str">
        <f>IF(NOT(ISERROR(MATCH(G209,_xlfn.ANCHORARRAY(B220),0))),F222&amp;"Por favor no seleccionar los criterios de impacto",G209)</f>
        <v>❌Por favor no seleccionar los criterios de impacto</v>
      </c>
    </row>
    <row r="210" spans="1:8" ht="20.25" x14ac:dyDescent="0.3">
      <c r="A210" s="44"/>
      <c r="B210" s="60" t="s">
        <v>79</v>
      </c>
      <c r="C210" s="60" t="s">
        <v>52</v>
      </c>
      <c r="E210" s="45" t="s">
        <v>80</v>
      </c>
      <c r="F210" s="45" t="str">
        <f t="shared" ref="F210:F220" si="0">IF(NOT(ISBLANK(D210)),D210,IF(NOT(ISBLANK(E210)),"     "&amp;E210,FALSE))</f>
        <v xml:space="preserve">     Afectación menor a 10 SMLMV .</v>
      </c>
    </row>
    <row r="211" spans="1:8" ht="20.25" x14ac:dyDescent="0.3">
      <c r="A211" s="44"/>
      <c r="B211" s="60" t="s">
        <v>79</v>
      </c>
      <c r="C211" s="60" t="s">
        <v>55</v>
      </c>
      <c r="E211" s="45" t="s">
        <v>52</v>
      </c>
      <c r="F211" s="45" t="str">
        <f t="shared" si="0"/>
        <v xml:space="preserve">     Entre 10 y 50 SMLMV </v>
      </c>
    </row>
    <row r="212" spans="1:8" ht="20.25" x14ac:dyDescent="0.3">
      <c r="A212" s="44"/>
      <c r="B212" s="60" t="s">
        <v>79</v>
      </c>
      <c r="C212" s="60" t="s">
        <v>59</v>
      </c>
      <c r="E212" s="45" t="s">
        <v>55</v>
      </c>
      <c r="F212" s="45" t="str">
        <f t="shared" si="0"/>
        <v xml:space="preserve">     Entre 50 y 100 SMLMV </v>
      </c>
    </row>
    <row r="213" spans="1:8" ht="20.25" x14ac:dyDescent="0.3">
      <c r="A213" s="44"/>
      <c r="B213" s="60" t="s">
        <v>79</v>
      </c>
      <c r="C213" s="60" t="s">
        <v>63</v>
      </c>
      <c r="E213" s="45" t="s">
        <v>59</v>
      </c>
      <c r="F213" s="45" t="str">
        <f t="shared" si="0"/>
        <v xml:space="preserve">     Entre 100 y 500 SMLMV </v>
      </c>
    </row>
    <row r="214" spans="1:8" ht="20.25" x14ac:dyDescent="0.3">
      <c r="A214" s="44"/>
      <c r="B214" s="60" t="s">
        <v>50</v>
      </c>
      <c r="C214" s="60" t="s">
        <v>51</v>
      </c>
      <c r="E214" s="45" t="s">
        <v>63</v>
      </c>
      <c r="F214" s="45" t="str">
        <f t="shared" si="0"/>
        <v xml:space="preserve">     Mayor a 500 SMLMV </v>
      </c>
    </row>
    <row r="215" spans="1:8" ht="20.25" x14ac:dyDescent="0.3">
      <c r="A215" s="44"/>
      <c r="B215" s="60" t="s">
        <v>50</v>
      </c>
      <c r="C215" s="60" t="s">
        <v>53</v>
      </c>
      <c r="D215" s="45" t="s">
        <v>50</v>
      </c>
      <c r="F215" s="45" t="str">
        <f t="shared" si="0"/>
        <v>Pérdida Reputacional</v>
      </c>
    </row>
    <row r="216" spans="1:8" ht="20.25" x14ac:dyDescent="0.3">
      <c r="A216" s="44"/>
      <c r="B216" s="60" t="s">
        <v>50</v>
      </c>
      <c r="C216" s="60" t="s">
        <v>56</v>
      </c>
      <c r="E216" s="45" t="s">
        <v>51</v>
      </c>
      <c r="F216" s="45" t="str">
        <f t="shared" si="0"/>
        <v xml:space="preserve">     El riesgo afecta la imagen de alguna área de la organización</v>
      </c>
    </row>
    <row r="217" spans="1:8" ht="20.25" x14ac:dyDescent="0.3">
      <c r="A217" s="44"/>
      <c r="B217" s="60" t="s">
        <v>50</v>
      </c>
      <c r="C217" s="60" t="s">
        <v>60</v>
      </c>
      <c r="E217" s="45" t="s">
        <v>53</v>
      </c>
      <c r="F217" s="45" t="str">
        <f t="shared" si="0"/>
        <v xml:space="preserve">     El riesgo afecta la imagen de la entidad internamente, de conocimiento general, nivel interno, de junta dircetiva y accionistas y/o de provedores</v>
      </c>
    </row>
    <row r="218" spans="1:8" ht="20.25" x14ac:dyDescent="0.3">
      <c r="A218" s="44"/>
      <c r="B218" s="60" t="s">
        <v>50</v>
      </c>
      <c r="C218" s="60" t="s">
        <v>64</v>
      </c>
      <c r="E218" s="45" t="s">
        <v>56</v>
      </c>
      <c r="F218" s="45" t="str">
        <f t="shared" si="0"/>
        <v xml:space="preserve">     El riesgo afecta la imagen de la entidad con algunos usuarios de relevancia frente al logro de los objetivos</v>
      </c>
    </row>
    <row r="219" spans="1:8" x14ac:dyDescent="0.2">
      <c r="A219" s="44"/>
      <c r="B219" s="61"/>
      <c r="C219" s="61"/>
      <c r="E219" s="45" t="s">
        <v>60</v>
      </c>
      <c r="F219" s="45" t="str">
        <f t="shared" si="0"/>
        <v xml:space="preserve">     El riesgo afecta la imagen de de la entidad con efecto publicitario sostenido a nivel de sector administrativo, nivel departamental o municipal</v>
      </c>
    </row>
    <row r="220" spans="1:8" x14ac:dyDescent="0.2">
      <c r="A220" s="44"/>
      <c r="B220" s="61" t="str" cm="1">
        <f t="array" ref="B220:B222">_xlfn.UNIQUE(Tabla1[[#All],[Criterios]])</f>
        <v>Criterios</v>
      </c>
      <c r="C220" s="61"/>
      <c r="E220" s="45" t="s">
        <v>64</v>
      </c>
      <c r="F220" s="45" t="str">
        <f t="shared" si="0"/>
        <v xml:space="preserve">     El riesgo afecta la imagen de la entidad a nivel nacional, con efecto publicitarios sostenible a nivel país</v>
      </c>
    </row>
    <row r="221" spans="1:8" x14ac:dyDescent="0.2">
      <c r="A221" s="44"/>
      <c r="B221" s="61" t="str">
        <v>Afectación Económica o presupuestal</v>
      </c>
      <c r="C221" s="61"/>
    </row>
    <row r="222" spans="1:8" x14ac:dyDescent="0.2">
      <c r="B222" s="61" t="str">
        <v>Pérdida Reputacional</v>
      </c>
      <c r="C222" s="61"/>
      <c r="F222" s="3" t="s">
        <v>81</v>
      </c>
    </row>
    <row r="223" spans="1:8" x14ac:dyDescent="0.2">
      <c r="B223" s="62"/>
      <c r="C223" s="62"/>
      <c r="F223" s="3" t="s">
        <v>82</v>
      </c>
    </row>
    <row r="224" spans="1:8" x14ac:dyDescent="0.2">
      <c r="B224" s="62"/>
      <c r="C224" s="62"/>
    </row>
    <row r="225" spans="2:4" x14ac:dyDescent="0.2">
      <c r="B225" s="62"/>
      <c r="C225" s="62"/>
    </row>
    <row r="226" spans="2:4" x14ac:dyDescent="0.2">
      <c r="B226" s="62"/>
      <c r="C226" s="62"/>
      <c r="D226" s="62"/>
    </row>
    <row r="227" spans="2:4" x14ac:dyDescent="0.2">
      <c r="B227" s="62"/>
      <c r="C227" s="62"/>
      <c r="D227" s="62"/>
    </row>
    <row r="228" spans="2:4" x14ac:dyDescent="0.2">
      <c r="B228" s="62"/>
      <c r="C228" s="62"/>
      <c r="D228" s="62"/>
    </row>
    <row r="229" spans="2:4" x14ac:dyDescent="0.2">
      <c r="B229" s="62"/>
      <c r="C229" s="62"/>
      <c r="D229" s="62"/>
    </row>
    <row r="230" spans="2:4" x14ac:dyDescent="0.2">
      <c r="B230" s="62"/>
      <c r="C230" s="62"/>
      <c r="D230" s="62"/>
    </row>
    <row r="231" spans="2:4" x14ac:dyDescent="0.2">
      <c r="B231" s="62"/>
      <c r="C231" s="62"/>
      <c r="D231" s="62"/>
    </row>
  </sheetData>
  <mergeCells count="11">
    <mergeCell ref="B2:D2"/>
    <mergeCell ref="E5:E6"/>
    <mergeCell ref="F5:F6"/>
    <mergeCell ref="G5:H5"/>
    <mergeCell ref="E26:H26"/>
    <mergeCell ref="E32:H32"/>
    <mergeCell ref="E27:H27"/>
    <mergeCell ref="E28:H28"/>
    <mergeCell ref="E29:H29"/>
    <mergeCell ref="E30:H30"/>
    <mergeCell ref="E31:H31"/>
  </mergeCells>
  <dataValidations disablePrompts="1" count="1">
    <dataValidation type="list" allowBlank="1" showInputMessage="1" showErrorMessage="1" sqref="G209" xr:uid="{00000000-0002-0000-0500-000000000000}">
      <formula1>$F$209:$F$220</formula1>
    </dataValidation>
  </dataValidations>
  <pageMargins left="0.7" right="0.7" top="0.75" bottom="0.75" header="0.3" footer="0.3"/>
  <pageSetup orientation="portrait"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7"/>
  <sheetViews>
    <sheetView topLeftCell="B2" workbookViewId="0">
      <selection activeCell="B2" sqref="B2:F2"/>
    </sheetView>
  </sheetViews>
  <sheetFormatPr baseColWidth="10" defaultColWidth="0" defaultRowHeight="12.75" x14ac:dyDescent="0.2"/>
  <cols>
    <col min="1" max="1" width="0" style="63" hidden="1" customWidth="1"/>
    <col min="2" max="2" width="14.28515625" style="63" customWidth="1"/>
    <col min="3" max="3" width="19.5703125" style="63" customWidth="1"/>
    <col min="4" max="4" width="17.28515625" style="63" customWidth="1"/>
    <col min="5" max="5" width="46" style="63" customWidth="1"/>
    <col min="6" max="6" width="14.28515625" style="63" customWidth="1"/>
    <col min="7" max="16384" width="14.28515625" style="63" hidden="1"/>
  </cols>
  <sheetData>
    <row r="1" spans="2:6" ht="13.5" hidden="1" thickBot="1" x14ac:dyDescent="0.25"/>
    <row r="2" spans="2:6" ht="24" customHeight="1" thickBot="1" x14ac:dyDescent="0.25">
      <c r="B2" s="357" t="s">
        <v>83</v>
      </c>
      <c r="C2" s="358"/>
      <c r="D2" s="358"/>
      <c r="E2" s="358"/>
      <c r="F2" s="359"/>
    </row>
    <row r="3" spans="2:6" ht="15.75" thickBot="1" x14ac:dyDescent="0.25">
      <c r="B3" s="64"/>
      <c r="C3" s="64"/>
      <c r="D3" s="64"/>
      <c r="E3" s="64"/>
      <c r="F3" s="64"/>
    </row>
    <row r="4" spans="2:6" ht="15.75" x14ac:dyDescent="0.2">
      <c r="B4" s="361" t="s">
        <v>84</v>
      </c>
      <c r="C4" s="362"/>
      <c r="D4" s="362"/>
      <c r="E4" s="65" t="s">
        <v>85</v>
      </c>
      <c r="F4" s="66" t="s">
        <v>86</v>
      </c>
    </row>
    <row r="5" spans="2:6" ht="30" x14ac:dyDescent="0.2">
      <c r="B5" s="363" t="s">
        <v>87</v>
      </c>
      <c r="C5" s="364" t="s">
        <v>23</v>
      </c>
      <c r="D5" s="67" t="s">
        <v>88</v>
      </c>
      <c r="E5" s="68" t="s">
        <v>89</v>
      </c>
      <c r="F5" s="69">
        <v>0.25</v>
      </c>
    </row>
    <row r="6" spans="2:6" ht="45" x14ac:dyDescent="0.2">
      <c r="B6" s="363"/>
      <c r="C6" s="364"/>
      <c r="D6" s="67" t="s">
        <v>90</v>
      </c>
      <c r="E6" s="68" t="s">
        <v>91</v>
      </c>
      <c r="F6" s="69">
        <v>0.15</v>
      </c>
    </row>
    <row r="7" spans="2:6" ht="45" x14ac:dyDescent="0.2">
      <c r="B7" s="363"/>
      <c r="C7" s="364"/>
      <c r="D7" s="67" t="s">
        <v>92</v>
      </c>
      <c r="E7" s="68" t="s">
        <v>93</v>
      </c>
      <c r="F7" s="69">
        <v>0.1</v>
      </c>
    </row>
    <row r="8" spans="2:6" ht="75" x14ac:dyDescent="0.2">
      <c r="B8" s="363"/>
      <c r="C8" s="364" t="s">
        <v>24</v>
      </c>
      <c r="D8" s="67" t="s">
        <v>94</v>
      </c>
      <c r="E8" s="68" t="s">
        <v>95</v>
      </c>
      <c r="F8" s="69">
        <v>0.25</v>
      </c>
    </row>
    <row r="9" spans="2:6" ht="30" x14ac:dyDescent="0.2">
      <c r="B9" s="363"/>
      <c r="C9" s="364"/>
      <c r="D9" s="67" t="s">
        <v>96</v>
      </c>
      <c r="E9" s="68" t="s">
        <v>97</v>
      </c>
      <c r="F9" s="69">
        <v>0.15</v>
      </c>
    </row>
    <row r="10" spans="2:6" ht="60" x14ac:dyDescent="0.2">
      <c r="B10" s="363" t="s">
        <v>98</v>
      </c>
      <c r="C10" s="364" t="s">
        <v>26</v>
      </c>
      <c r="D10" s="67" t="s">
        <v>99</v>
      </c>
      <c r="E10" s="68" t="s">
        <v>100</v>
      </c>
      <c r="F10" s="70" t="s">
        <v>101</v>
      </c>
    </row>
    <row r="11" spans="2:6" ht="60" x14ac:dyDescent="0.2">
      <c r="B11" s="363"/>
      <c r="C11" s="364"/>
      <c r="D11" s="67" t="s">
        <v>102</v>
      </c>
      <c r="E11" s="68" t="s">
        <v>103</v>
      </c>
      <c r="F11" s="70" t="s">
        <v>101</v>
      </c>
    </row>
    <row r="12" spans="2:6" ht="45" x14ac:dyDescent="0.2">
      <c r="B12" s="363"/>
      <c r="C12" s="364" t="s">
        <v>27</v>
      </c>
      <c r="D12" s="67" t="s">
        <v>104</v>
      </c>
      <c r="E12" s="68" t="s">
        <v>105</v>
      </c>
      <c r="F12" s="70" t="s">
        <v>101</v>
      </c>
    </row>
    <row r="13" spans="2:6" ht="45" x14ac:dyDescent="0.2">
      <c r="B13" s="363"/>
      <c r="C13" s="364"/>
      <c r="D13" s="67" t="s">
        <v>106</v>
      </c>
      <c r="E13" s="68" t="s">
        <v>107</v>
      </c>
      <c r="F13" s="70" t="s">
        <v>101</v>
      </c>
    </row>
    <row r="14" spans="2:6" ht="30" x14ac:dyDescent="0.2">
      <c r="B14" s="363"/>
      <c r="C14" s="364" t="s">
        <v>28</v>
      </c>
      <c r="D14" s="67" t="s">
        <v>108</v>
      </c>
      <c r="E14" s="68" t="s">
        <v>109</v>
      </c>
      <c r="F14" s="70" t="s">
        <v>101</v>
      </c>
    </row>
    <row r="15" spans="2:6" ht="30.75" thickBot="1" x14ac:dyDescent="0.25">
      <c r="B15" s="365"/>
      <c r="C15" s="366"/>
      <c r="D15" s="71" t="s">
        <v>110</v>
      </c>
      <c r="E15" s="72" t="s">
        <v>111</v>
      </c>
      <c r="F15" s="73" t="s">
        <v>101</v>
      </c>
    </row>
    <row r="16" spans="2:6" ht="49.5" customHeight="1" x14ac:dyDescent="0.2">
      <c r="B16" s="360" t="s">
        <v>112</v>
      </c>
      <c r="C16" s="360"/>
      <c r="D16" s="360"/>
      <c r="E16" s="360"/>
      <c r="F16" s="360"/>
    </row>
    <row r="17" spans="2:2" ht="27" customHeight="1" x14ac:dyDescent="0.2">
      <c r="B17" s="74"/>
    </row>
  </sheetData>
  <mergeCells count="10">
    <mergeCell ref="B2:F2"/>
    <mergeCell ref="B16:F16"/>
    <mergeCell ref="B4:D4"/>
    <mergeCell ref="B5:B9"/>
    <mergeCell ref="C5:C7"/>
    <mergeCell ref="C8:C9"/>
    <mergeCell ref="B10:B15"/>
    <mergeCell ref="C10:C11"/>
    <mergeCell ref="C12:C13"/>
    <mergeCell ref="C14:C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B2" sqref="B2"/>
    </sheetView>
  </sheetViews>
  <sheetFormatPr baseColWidth="10" defaultColWidth="11.42578125" defaultRowHeight="15" x14ac:dyDescent="0.25"/>
  <sheetData>
    <row r="2" spans="2:5" x14ac:dyDescent="0.25">
      <c r="E2" t="s">
        <v>114</v>
      </c>
    </row>
    <row r="3" spans="2:5" x14ac:dyDescent="0.25">
      <c r="B3" t="s">
        <v>115</v>
      </c>
      <c r="E3" t="s">
        <v>116</v>
      </c>
    </row>
    <row r="4" spans="2:5" x14ac:dyDescent="0.25">
      <c r="B4" t="s">
        <v>117</v>
      </c>
      <c r="E4" t="s">
        <v>118</v>
      </c>
    </row>
    <row r="5" spans="2:5" x14ac:dyDescent="0.25">
      <c r="B5" t="s">
        <v>119</v>
      </c>
    </row>
    <row r="8" spans="2:5" x14ac:dyDescent="0.25">
      <c r="B8" t="s">
        <v>120</v>
      </c>
    </row>
    <row r="9" spans="2:5" x14ac:dyDescent="0.25">
      <c r="B9" t="s">
        <v>121</v>
      </c>
    </row>
    <row r="10" spans="2:5" x14ac:dyDescent="0.25">
      <c r="B10" t="s">
        <v>122</v>
      </c>
    </row>
    <row r="13" spans="2:5" x14ac:dyDescent="0.25">
      <c r="B13" t="s">
        <v>123</v>
      </c>
    </row>
    <row r="14" spans="2:5" x14ac:dyDescent="0.25">
      <c r="B14" t="s">
        <v>124</v>
      </c>
    </row>
    <row r="15" spans="2:5" x14ac:dyDescent="0.25">
      <c r="B15" t="s">
        <v>125</v>
      </c>
    </row>
    <row r="16" spans="2:5" x14ac:dyDescent="0.25">
      <c r="B16" t="s">
        <v>126</v>
      </c>
    </row>
    <row r="17" spans="2:2" x14ac:dyDescent="0.25">
      <c r="B17" t="s">
        <v>127</v>
      </c>
    </row>
    <row r="18" spans="2:2" x14ac:dyDescent="0.25">
      <c r="B18" t="s">
        <v>128</v>
      </c>
    </row>
    <row r="19" spans="2:2" x14ac:dyDescent="0.25">
      <c r="B19" t="s">
        <v>129</v>
      </c>
    </row>
  </sheetData>
  <sortState xmlns:xlrd2="http://schemas.microsoft.com/office/spreadsheetml/2017/richdata2" ref="B2:B5">
    <sortCondition ref="B2:B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M29"/>
  <sheetViews>
    <sheetView workbookViewId="0">
      <selection activeCell="I12" sqref="I12"/>
    </sheetView>
  </sheetViews>
  <sheetFormatPr baseColWidth="10" defaultColWidth="11.42578125" defaultRowHeight="12.75" x14ac:dyDescent="0.2"/>
  <cols>
    <col min="1" max="1" width="32.85546875" style="1" customWidth="1"/>
    <col min="2" max="16384" width="11.42578125" style="1"/>
  </cols>
  <sheetData>
    <row r="2" spans="1:13" x14ac:dyDescent="0.2">
      <c r="C2" s="85"/>
      <c r="D2" s="86" t="s">
        <v>130</v>
      </c>
      <c r="E2" s="85"/>
      <c r="F2" s="85"/>
      <c r="G2" s="85"/>
      <c r="H2" s="85"/>
      <c r="I2" s="85" t="s">
        <v>152</v>
      </c>
      <c r="J2" s="85"/>
      <c r="K2" s="85"/>
      <c r="L2" s="85"/>
      <c r="M2" s="85"/>
    </row>
    <row r="3" spans="1:13" x14ac:dyDescent="0.2">
      <c r="A3" s="2" t="s">
        <v>88</v>
      </c>
      <c r="C3" s="85">
        <v>1</v>
      </c>
      <c r="D3" s="85" t="s">
        <v>131</v>
      </c>
      <c r="E3" s="85"/>
      <c r="F3" s="85"/>
      <c r="G3" s="85"/>
      <c r="H3" s="85"/>
      <c r="I3" s="85" t="s">
        <v>153</v>
      </c>
      <c r="M3" s="85"/>
    </row>
    <row r="4" spans="1:13" x14ac:dyDescent="0.2">
      <c r="A4" s="2" t="s">
        <v>90</v>
      </c>
      <c r="C4" s="85">
        <v>2</v>
      </c>
      <c r="D4" s="85" t="s">
        <v>132</v>
      </c>
      <c r="E4" s="85"/>
      <c r="F4" s="85"/>
      <c r="G4" s="85"/>
      <c r="H4" s="85"/>
      <c r="I4" s="85" t="s">
        <v>154</v>
      </c>
      <c r="J4" s="85"/>
      <c r="K4" s="85"/>
      <c r="L4" s="85"/>
      <c r="M4" s="85"/>
    </row>
    <row r="5" spans="1:13" x14ac:dyDescent="0.2">
      <c r="A5" s="2" t="s">
        <v>92</v>
      </c>
      <c r="C5" s="85">
        <v>3</v>
      </c>
      <c r="D5" s="85" t="s">
        <v>133</v>
      </c>
      <c r="E5" s="85"/>
      <c r="F5" s="85"/>
      <c r="G5" s="85"/>
      <c r="H5" s="85"/>
      <c r="I5" s="85" t="s">
        <v>155</v>
      </c>
      <c r="J5" s="85"/>
      <c r="K5" s="85"/>
      <c r="L5" s="85"/>
      <c r="M5" s="85"/>
    </row>
    <row r="6" spans="1:13" x14ac:dyDescent="0.2">
      <c r="A6" s="2" t="s">
        <v>94</v>
      </c>
      <c r="C6" s="85">
        <v>4</v>
      </c>
      <c r="D6" s="85" t="s">
        <v>134</v>
      </c>
      <c r="E6" s="85"/>
      <c r="F6" s="85"/>
      <c r="G6" s="85"/>
      <c r="H6" s="85"/>
      <c r="I6" s="85" t="s">
        <v>156</v>
      </c>
      <c r="J6" s="85"/>
      <c r="K6" s="85"/>
      <c r="L6" s="85"/>
      <c r="M6" s="85"/>
    </row>
    <row r="7" spans="1:13" x14ac:dyDescent="0.2">
      <c r="A7" s="2" t="s">
        <v>96</v>
      </c>
      <c r="C7" s="85">
        <v>5</v>
      </c>
      <c r="D7" s="85" t="s">
        <v>135</v>
      </c>
      <c r="E7" s="85"/>
      <c r="F7" s="85"/>
      <c r="G7" s="85"/>
      <c r="H7" s="85"/>
      <c r="I7" s="85" t="s">
        <v>157</v>
      </c>
      <c r="J7" s="85"/>
      <c r="K7" s="85"/>
      <c r="L7" s="85"/>
      <c r="M7" s="85"/>
    </row>
    <row r="8" spans="1:13" x14ac:dyDescent="0.2">
      <c r="A8" s="2" t="s">
        <v>99</v>
      </c>
      <c r="C8" s="85">
        <v>6</v>
      </c>
      <c r="D8" s="85" t="s">
        <v>136</v>
      </c>
      <c r="E8" s="85"/>
      <c r="F8" s="85"/>
      <c r="G8" s="85"/>
      <c r="H8" s="85"/>
      <c r="I8" s="85"/>
      <c r="J8" s="85"/>
      <c r="K8" s="85"/>
      <c r="L8" s="85"/>
      <c r="M8" s="85"/>
    </row>
    <row r="9" spans="1:13" x14ac:dyDescent="0.2">
      <c r="A9" s="2" t="s">
        <v>102</v>
      </c>
      <c r="C9" s="85">
        <v>7</v>
      </c>
      <c r="D9" s="85" t="s">
        <v>137</v>
      </c>
      <c r="E9" s="85"/>
      <c r="F9" s="85"/>
      <c r="G9" s="85"/>
      <c r="H9" s="85"/>
      <c r="I9" s="85" t="s">
        <v>166</v>
      </c>
      <c r="J9" s="85"/>
      <c r="K9" s="85"/>
      <c r="L9" s="85"/>
      <c r="M9" s="85"/>
    </row>
    <row r="10" spans="1:13" x14ac:dyDescent="0.2">
      <c r="A10" s="2" t="s">
        <v>104</v>
      </c>
      <c r="C10" s="85">
        <v>8</v>
      </c>
      <c r="D10" s="85" t="s">
        <v>138</v>
      </c>
      <c r="E10" s="85"/>
      <c r="F10" s="85"/>
      <c r="G10" s="85"/>
      <c r="H10" s="85"/>
      <c r="I10" s="85" t="s">
        <v>163</v>
      </c>
      <c r="J10" s="85"/>
      <c r="K10" s="85"/>
      <c r="L10" s="85"/>
      <c r="M10" s="85"/>
    </row>
    <row r="11" spans="1:13" x14ac:dyDescent="0.2">
      <c r="A11" s="2" t="s">
        <v>106</v>
      </c>
      <c r="C11" s="85">
        <v>9</v>
      </c>
      <c r="D11" s="85" t="s">
        <v>139</v>
      </c>
      <c r="E11" s="85"/>
      <c r="F11" s="85"/>
      <c r="G11" s="85"/>
      <c r="H11" s="85"/>
      <c r="I11" s="85" t="s">
        <v>164</v>
      </c>
      <c r="J11" s="85"/>
      <c r="K11" s="85"/>
      <c r="L11" s="85"/>
      <c r="M11" s="85"/>
    </row>
    <row r="12" spans="1:13" x14ac:dyDescent="0.2">
      <c r="A12" s="2" t="s">
        <v>140</v>
      </c>
      <c r="C12" s="85">
        <v>10</v>
      </c>
      <c r="D12" s="85" t="s">
        <v>141</v>
      </c>
      <c r="E12" s="85"/>
      <c r="F12" s="85"/>
      <c r="G12" s="85"/>
      <c r="H12" s="85"/>
      <c r="I12" s="85" t="s">
        <v>165</v>
      </c>
      <c r="J12" s="85"/>
      <c r="K12" s="85"/>
      <c r="L12" s="85"/>
      <c r="M12" s="85"/>
    </row>
    <row r="13" spans="1:13" x14ac:dyDescent="0.2">
      <c r="A13" s="2" t="s">
        <v>142</v>
      </c>
      <c r="C13" s="85">
        <v>11</v>
      </c>
      <c r="D13" s="85" t="s">
        <v>143</v>
      </c>
      <c r="E13" s="85"/>
      <c r="F13" s="85"/>
      <c r="G13" s="85"/>
      <c r="H13" s="85"/>
      <c r="I13" s="85"/>
      <c r="J13" s="85"/>
      <c r="K13" s="85"/>
      <c r="L13" s="85"/>
      <c r="M13" s="85"/>
    </row>
    <row r="14" spans="1:13" x14ac:dyDescent="0.2">
      <c r="A14" s="2" t="s">
        <v>144</v>
      </c>
      <c r="C14" s="85">
        <v>12</v>
      </c>
      <c r="D14" s="85" t="s">
        <v>145</v>
      </c>
      <c r="E14" s="85"/>
      <c r="F14" s="85"/>
      <c r="G14" s="85"/>
      <c r="H14" s="85"/>
      <c r="I14" s="85"/>
      <c r="J14" s="85"/>
      <c r="K14" s="85"/>
      <c r="L14" s="85"/>
      <c r="M14" s="85"/>
    </row>
    <row r="15" spans="1:13" x14ac:dyDescent="0.2">
      <c r="C15" s="85">
        <v>13</v>
      </c>
      <c r="D15" s="85" t="s">
        <v>146</v>
      </c>
      <c r="E15" s="85"/>
      <c r="F15" s="85"/>
      <c r="G15" s="85"/>
      <c r="H15" s="85"/>
      <c r="I15" s="85"/>
      <c r="J15" s="85"/>
      <c r="K15" s="85"/>
      <c r="L15" s="85"/>
      <c r="M15" s="85"/>
    </row>
    <row r="16" spans="1:13" x14ac:dyDescent="0.2">
      <c r="A16" s="2" t="s">
        <v>147</v>
      </c>
      <c r="C16" s="85">
        <v>14</v>
      </c>
      <c r="D16" s="85" t="s">
        <v>148</v>
      </c>
      <c r="E16" s="85"/>
      <c r="F16" s="85"/>
      <c r="G16" s="85"/>
      <c r="H16" s="85"/>
      <c r="I16" s="85"/>
      <c r="J16" s="85"/>
      <c r="K16" s="85"/>
      <c r="L16" s="85"/>
      <c r="M16" s="85"/>
    </row>
    <row r="17" spans="1:13" x14ac:dyDescent="0.2">
      <c r="A17" s="2" t="s">
        <v>113</v>
      </c>
      <c r="C17" s="85"/>
      <c r="D17" s="85"/>
      <c r="E17" s="85"/>
      <c r="F17" s="85"/>
      <c r="G17" s="85"/>
      <c r="H17" s="85"/>
      <c r="I17" s="85"/>
      <c r="J17" s="85"/>
      <c r="K17" s="85"/>
      <c r="L17" s="85"/>
      <c r="M17" s="85"/>
    </row>
    <row r="18" spans="1:13" x14ac:dyDescent="0.2">
      <c r="A18" s="2" t="s">
        <v>115</v>
      </c>
      <c r="C18" s="85"/>
      <c r="D18" s="86"/>
      <c r="E18" s="85"/>
      <c r="F18" s="85"/>
      <c r="G18" s="85"/>
      <c r="H18" s="85"/>
      <c r="I18" s="85"/>
      <c r="J18" s="85"/>
      <c r="K18" s="85"/>
      <c r="L18" s="85"/>
      <c r="M18" s="85"/>
    </row>
    <row r="19" spans="1:13" x14ac:dyDescent="0.2">
      <c r="C19" s="85"/>
      <c r="D19" s="85"/>
      <c r="E19" s="85"/>
      <c r="F19" s="85"/>
      <c r="G19" s="85"/>
      <c r="H19" s="85"/>
      <c r="I19" s="85"/>
      <c r="J19" s="85"/>
      <c r="K19" s="85"/>
      <c r="L19" s="85"/>
      <c r="M19" s="85"/>
    </row>
    <row r="20" spans="1:13" x14ac:dyDescent="0.2">
      <c r="A20" s="2" t="s">
        <v>121</v>
      </c>
      <c r="C20" s="85"/>
      <c r="D20" s="85"/>
      <c r="E20" s="85"/>
      <c r="F20" s="85"/>
      <c r="G20" s="85"/>
      <c r="H20" s="85"/>
      <c r="I20" s="85"/>
      <c r="J20" s="85"/>
      <c r="K20" s="85"/>
      <c r="L20" s="85"/>
      <c r="M20" s="85"/>
    </row>
    <row r="21" spans="1:13" x14ac:dyDescent="0.2">
      <c r="A21" s="2" t="s">
        <v>122</v>
      </c>
      <c r="C21" s="85"/>
      <c r="D21" s="85"/>
      <c r="E21" s="85"/>
      <c r="F21" s="85"/>
      <c r="G21" s="85"/>
      <c r="H21" s="85"/>
      <c r="I21" s="85"/>
      <c r="J21" s="85"/>
      <c r="K21" s="85"/>
      <c r="L21" s="85"/>
      <c r="M21" s="85"/>
    </row>
    <row r="22" spans="1:13" x14ac:dyDescent="0.2">
      <c r="C22" s="85"/>
      <c r="D22" s="85"/>
      <c r="E22" s="85"/>
      <c r="F22" s="85"/>
      <c r="G22" s="85"/>
      <c r="H22" s="85"/>
      <c r="I22" s="85"/>
      <c r="J22" s="85"/>
      <c r="K22" s="85"/>
      <c r="L22" s="85"/>
      <c r="M22" s="85"/>
    </row>
    <row r="23" spans="1:13" x14ac:dyDescent="0.2">
      <c r="C23" s="85"/>
      <c r="D23" s="85"/>
      <c r="E23" s="85"/>
      <c r="F23" s="85"/>
      <c r="G23" s="85"/>
      <c r="H23" s="85"/>
      <c r="I23" s="85"/>
      <c r="J23" s="85"/>
      <c r="K23" s="85"/>
      <c r="L23" s="85"/>
      <c r="M23" s="85"/>
    </row>
    <row r="24" spans="1:13" x14ac:dyDescent="0.2">
      <c r="C24" s="85"/>
      <c r="D24" s="85"/>
      <c r="E24" s="85"/>
      <c r="F24" s="85"/>
      <c r="G24" s="85"/>
      <c r="H24" s="85"/>
      <c r="I24" s="85"/>
      <c r="J24" s="85"/>
      <c r="K24" s="85"/>
      <c r="L24" s="85"/>
      <c r="M24" s="85"/>
    </row>
    <row r="25" spans="1:13" x14ac:dyDescent="0.2">
      <c r="C25" s="85"/>
      <c r="D25" s="85"/>
      <c r="E25" s="85"/>
      <c r="F25" s="85"/>
      <c r="G25" s="85"/>
      <c r="H25" s="85"/>
      <c r="I25" s="85"/>
      <c r="J25" s="85"/>
      <c r="K25" s="85"/>
      <c r="L25" s="85"/>
      <c r="M25" s="85"/>
    </row>
    <row r="26" spans="1:13" x14ac:dyDescent="0.2">
      <c r="C26" s="85"/>
      <c r="D26" s="85"/>
      <c r="E26" s="85"/>
      <c r="F26" s="85"/>
      <c r="G26" s="85"/>
      <c r="H26" s="85"/>
      <c r="I26" s="85"/>
      <c r="J26" s="85"/>
      <c r="K26" s="85"/>
      <c r="L26" s="85"/>
      <c r="M26" s="85"/>
    </row>
    <row r="27" spans="1:13" x14ac:dyDescent="0.2">
      <c r="C27" s="85"/>
      <c r="D27" s="85"/>
      <c r="E27" s="85"/>
      <c r="F27" s="85"/>
      <c r="G27" s="85"/>
      <c r="H27" s="85"/>
      <c r="I27" s="85"/>
      <c r="J27" s="85"/>
      <c r="K27" s="85"/>
      <c r="L27" s="85"/>
      <c r="M27" s="85"/>
    </row>
    <row r="28" spans="1:13" x14ac:dyDescent="0.2">
      <c r="C28" s="85"/>
      <c r="D28" s="85"/>
      <c r="E28" s="85"/>
      <c r="F28" s="85"/>
      <c r="G28" s="85"/>
      <c r="H28" s="85"/>
      <c r="I28" s="85"/>
      <c r="J28" s="85"/>
      <c r="K28" s="85"/>
      <c r="L28" s="85"/>
      <c r="M28" s="85"/>
    </row>
    <row r="29" spans="1:13" x14ac:dyDescent="0.2">
      <c r="C29" s="85"/>
      <c r="D29" s="85"/>
      <c r="E29" s="85"/>
      <c r="F29" s="85"/>
      <c r="G29" s="85"/>
      <c r="H29" s="85"/>
      <c r="I29" s="85"/>
      <c r="J29" s="85"/>
      <c r="K29" s="85"/>
      <c r="L29" s="85"/>
      <c r="M29" s="8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Mapa final</vt:lpstr>
      <vt:lpstr>Matriz Calor Inherente</vt:lpstr>
      <vt:lpstr>Matriz Calor Residual</vt:lpstr>
      <vt:lpstr>Tabla probabilidad</vt:lpstr>
      <vt:lpstr>Tabla Impacto</vt:lpstr>
      <vt:lpstr>Tabla Valoración controles</vt:lpstr>
      <vt:lpstr>Opciones Tratamiento</vt:lpstr>
      <vt:lpstr>Hoja1</vt:lpstr>
      <vt:lpstr>'Mapa final'!Área_de_impresión</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 Alexandra Campos Vieda</dc:creator>
  <cp:keywords/>
  <dc:description/>
  <cp:lastModifiedBy>Usuario1</cp:lastModifiedBy>
  <cp:revision/>
  <cp:lastPrinted>2023-01-25T20:23:14Z</cp:lastPrinted>
  <dcterms:created xsi:type="dcterms:W3CDTF">2020-03-24T23:12:47Z</dcterms:created>
  <dcterms:modified xsi:type="dcterms:W3CDTF">2023-08-25T17:00:53Z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299739c-ad3d-4908-806e-4d91151a6e13_Enabled">
    <vt:lpwstr>true</vt:lpwstr>
  </property>
  <property fmtid="{D5CDD505-2E9C-101B-9397-08002B2CF9AE}" pid="3" name="MSIP_Label_1299739c-ad3d-4908-806e-4d91151a6e13_SetDate">
    <vt:lpwstr>2022-11-21T15:02:05Z</vt:lpwstr>
  </property>
  <property fmtid="{D5CDD505-2E9C-101B-9397-08002B2CF9AE}" pid="4" name="MSIP_Label_1299739c-ad3d-4908-806e-4d91151a6e13_Method">
    <vt:lpwstr>Standard</vt:lpwstr>
  </property>
  <property fmtid="{D5CDD505-2E9C-101B-9397-08002B2CF9AE}" pid="5" name="MSIP_Label_1299739c-ad3d-4908-806e-4d91151a6e13_Name">
    <vt:lpwstr>All Employees (Unrestricted)</vt:lpwstr>
  </property>
  <property fmtid="{D5CDD505-2E9C-101B-9397-08002B2CF9AE}" pid="6" name="MSIP_Label_1299739c-ad3d-4908-806e-4d91151a6e13_SiteId">
    <vt:lpwstr>cbc2c381-2f2e-4d93-91d1-506c9316ace7</vt:lpwstr>
  </property>
  <property fmtid="{D5CDD505-2E9C-101B-9397-08002B2CF9AE}" pid="7" name="MSIP_Label_1299739c-ad3d-4908-806e-4d91151a6e13_ActionId">
    <vt:lpwstr>0a9216dc-86e8-45b5-bd7e-000299178c1a</vt:lpwstr>
  </property>
  <property fmtid="{D5CDD505-2E9C-101B-9397-08002B2CF9AE}" pid="8" name="MSIP_Label_1299739c-ad3d-4908-806e-4d91151a6e13_ContentBits">
    <vt:lpwstr>0</vt:lpwstr>
  </property>
</Properties>
</file>